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สมุดงานนี้" defaultThemeVersion="124226"/>
  <bookViews>
    <workbookView xWindow="480" yWindow="105" windowWidth="20730" windowHeight="9975"/>
  </bookViews>
  <sheets>
    <sheet name="Sheet1" sheetId="1" r:id="rId1"/>
    <sheet name="Sheet2" sheetId="2" r:id="rId2"/>
    <sheet name="Sheet3" sheetId="3" r:id="rId3"/>
  </sheets>
  <definedNames>
    <definedName name="OLE_LINK1" localSheetId="0">Sheet1!$A$356</definedName>
  </definedNames>
  <calcPr calcId="144525"/>
</workbook>
</file>

<file path=xl/calcChain.xml><?xml version="1.0" encoding="utf-8"?>
<calcChain xmlns="http://schemas.openxmlformats.org/spreadsheetml/2006/main">
  <c r="K340" i="1" l="1"/>
  <c r="K47" i="1"/>
  <c r="C320" i="1"/>
  <c r="C281" i="1"/>
  <c r="M11" i="1"/>
  <c r="E182" i="1" s="1"/>
  <c r="C188" i="1" l="1"/>
  <c r="D335" i="1"/>
  <c r="C334" i="1"/>
  <c r="C335" i="1" l="1"/>
  <c r="K330" i="1" s="1"/>
  <c r="E81" i="1"/>
  <c r="E80" i="1"/>
  <c r="E79" i="1"/>
  <c r="E78" i="1"/>
  <c r="E77" i="1"/>
  <c r="E76" i="1"/>
  <c r="D201" i="1"/>
  <c r="C82" i="1" l="1"/>
  <c r="C200" i="1"/>
  <c r="C201" i="1" s="1"/>
  <c r="K191" i="1" s="1"/>
  <c r="M191" i="1" s="1"/>
  <c r="C28" i="1"/>
  <c r="K18" i="1" s="1"/>
  <c r="M18" i="1" s="1"/>
  <c r="M340" i="1"/>
  <c r="C158" i="1"/>
  <c r="K152" i="1" s="1"/>
  <c r="M152" i="1" s="1"/>
  <c r="C258" i="1"/>
  <c r="K248" i="1" s="1"/>
  <c r="M248" i="1" s="1"/>
  <c r="C246" i="1"/>
  <c r="K240" i="1" s="1"/>
  <c r="M240" i="1" s="1"/>
  <c r="C228" i="1"/>
  <c r="K222" i="1" s="1"/>
  <c r="M222" i="1" s="1"/>
  <c r="C221" i="1"/>
  <c r="K210" i="1" s="1"/>
  <c r="M210" i="1" s="1"/>
  <c r="C172" i="1"/>
  <c r="C168" i="1"/>
  <c r="C164" i="1"/>
  <c r="C140" i="1"/>
  <c r="C134" i="1"/>
  <c r="C128" i="1"/>
  <c r="C101" i="1"/>
  <c r="C74" i="1"/>
  <c r="C46" i="1"/>
  <c r="D108" i="1"/>
  <c r="D107" i="1"/>
  <c r="D106" i="1"/>
  <c r="D105" i="1"/>
  <c r="D104" i="1"/>
  <c r="D103" i="1"/>
  <c r="M47" i="1"/>
  <c r="C173" i="1" l="1"/>
  <c r="K160" i="1" s="1"/>
  <c r="M160" i="1" s="1"/>
  <c r="K180" i="1"/>
  <c r="M180" i="1" s="1"/>
  <c r="K35" i="1"/>
  <c r="M35" i="1" s="1"/>
  <c r="C141" i="1"/>
  <c r="K123" i="1" s="1"/>
  <c r="M123" i="1" s="1"/>
  <c r="C109" i="1"/>
  <c r="C110" i="1" s="1"/>
  <c r="K65" i="1" s="1"/>
  <c r="M65" i="1" s="1"/>
  <c r="C321" i="1"/>
  <c r="K271" i="1" s="1"/>
  <c r="M271" i="1" s="1"/>
  <c r="E183" i="1" l="1"/>
  <c r="E185" i="1" s="1"/>
  <c r="E186" i="1" s="1"/>
  <c r="M330" i="1"/>
  <c r="M349" i="1" l="1"/>
  <c r="J350" i="1" s="1"/>
</calcChain>
</file>

<file path=xl/sharedStrings.xml><?xml version="1.0" encoding="utf-8"?>
<sst xmlns="http://schemas.openxmlformats.org/spreadsheetml/2006/main" count="644" uniqueCount="239">
  <si>
    <t>รายละเอียดภาระงาน /</t>
  </si>
  <si>
    <t>กิจกรรม / โครงการ / งาน</t>
  </si>
  <si>
    <t>ตัวชี้วัดความสำเร็จ / เกณฑ์การประเมิน</t>
  </si>
  <si>
    <t>ระดับค่าเป้าหมาย</t>
  </si>
  <si>
    <t>ตัวชี้วัดความสำเร็จ</t>
  </si>
  <si>
    <t>หลักฐานอ้างอิง</t>
  </si>
  <si>
    <t>(1)</t>
  </si>
  <si>
    <t>(2)</t>
  </si>
  <si>
    <t>(3)</t>
  </si>
  <si>
    <t>(4)</t>
  </si>
  <si>
    <t>(6)</t>
  </si>
  <si>
    <t xml:space="preserve">                                                                                                                                                                                                           (7)   ผลรวมคะแนน      </t>
  </si>
  <si>
    <t>ค่าคะแนน</t>
  </si>
  <si>
    <t xml:space="preserve">  </t>
  </si>
  <si>
    <t>ลายมือชื่อ ........................................................................................ (ผู้ประเมิน)</t>
  </si>
  <si>
    <t>ลายมือชื่อ ............................................................................................... (ผู้รับการประเมิน)</t>
  </si>
  <si>
    <t>(10)  ความเห็นเพิ่มเติมของผู้ประเมิน (ระบุข้อมูลเมื่อสิ้นรอบการประเมิน)</t>
  </si>
  <si>
    <t xml:space="preserve">1) จุดเด่น  และ/หรือ สิ่งที่ควรปรับปรุงแก้ไข  </t>
  </si>
  <si>
    <t xml:space="preserve">2) ข้อเสนอแนะเกี่ยวกับวิธีส่งเสริมและพัฒนา        </t>
  </si>
  <si>
    <t>(11)  ผู้ประเมินและผู้รับการประเมินได้เห็นชอบผลการประเมินแล้ว (ระบุข้อมูลใน (4)  (6)  (7)  (8)   และ (10)  ให้ครบ)    จึงลงลายมือชื่อไว้เป็นหลักฐาน (ลงนามเมื่อสิ้นรอบการประเมิน)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</si>
  <si>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</si>
  <si>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1. ภาระงานบริหาร (ร้อยละ-)</t>
  </si>
  <si>
    <t>ระดับ 5 : ออกนิเทศนักศึกษาฝึกประสบการณ์</t>
  </si>
  <si>
    <t>ระดับ 3 : ออกนิเทศนักศึกษาฝึกประสบการณ์</t>
  </si>
  <si>
    <t>ระดับ 1 : มีระดับคะแนน  0.00 - 1.50</t>
  </si>
  <si>
    <t>ระดับ 2 : มีระดับคะแนน  1.51 - 2.50</t>
  </si>
  <si>
    <t>ระดับ 3 : มีระดับคะแนน  2.51 - 3.50</t>
  </si>
  <si>
    <t>ระดับ 4 : มีระดับคะแนน  3.51 - 4.50</t>
  </si>
  <si>
    <t>ระดับ 5 : มีระดับคะแนน  4.51 - 5.00</t>
  </si>
  <si>
    <t xml:space="preserve"> -</t>
  </si>
  <si>
    <t>(ความสำคัญ/</t>
  </si>
  <si>
    <t>ความยากง่าย</t>
  </si>
  <si>
    <t>ของงาน)</t>
  </si>
  <si>
    <t>ทุนวิจัยภายนอก</t>
  </si>
  <si>
    <t>ระดับ 5 : วิจัย 8 ภาระงาน / ปี</t>
  </si>
  <si>
    <t>ระดับ 4 : วิจัย 6 ภาระงาน / ปี</t>
  </si>
  <si>
    <t>ระดับ 3 : วิจัย 4 ภาระงาน / ปี</t>
  </si>
  <si>
    <t>ระดับ 2 : วิจัย 2 ภาระงาน / ปี</t>
  </si>
  <si>
    <t>คน</t>
  </si>
  <si>
    <t>ระดับ 5 : วิจัย 4 ภาระงาน / ปี</t>
  </si>
  <si>
    <t>ระดับ 4 : วิจัย 2 ภาระงาน / ปี</t>
  </si>
  <si>
    <t>ระดับ 3 : วิจัย 0.5 ภาระงาน / ปี</t>
  </si>
  <si>
    <t>ที่ได้</t>
  </si>
  <si>
    <t>(5)</t>
  </si>
  <si>
    <t>น้ำหนัก</t>
  </si>
  <si>
    <t>รวม</t>
  </si>
  <si>
    <t>(4) X (5)</t>
  </si>
  <si>
    <t>ง่ายของงาน)</t>
  </si>
  <si>
    <t>/ความยาก</t>
  </si>
  <si>
    <t>(ความสำคัญ</t>
  </si>
  <si>
    <t xml:space="preserve">  ทุนวิจัยภายใน </t>
  </si>
  <si>
    <t>ระดับ 5 : ร่วมกิจกรรมคณะ 5  กิจกรรม</t>
  </si>
  <si>
    <t>ระดับ 4 : ร่วมกิจกรรมคณะ 4  กิจกรรม</t>
  </si>
  <si>
    <t>ระดับ 3 : ร่วมกิจกรรมคณะ 3  กิจกรรม</t>
  </si>
  <si>
    <t>ระดับ 2 : ร่วมกิจกรรมคณะ 2  กิจกรรม</t>
  </si>
  <si>
    <t>ระดับ 1 : ร่วมกิจกรรมคณะ 1  กิจกรรม</t>
  </si>
  <si>
    <t xml:space="preserve">2.4.2 เขียนตำรา / หนังสือ / เอกสารประกอบการสอน </t>
  </si>
  <si>
    <t>ระดับ 5 : 1  ภาระงาน</t>
  </si>
  <si>
    <t>ระดับ 4 : 0.5  ภาระงาน</t>
  </si>
  <si>
    <t>ระดับ 3 : 0.25  ภาระงาน</t>
  </si>
  <si>
    <t>ระดับ 5 : 6  ภาระงาน / ปี</t>
  </si>
  <si>
    <t>ระดับ 4 : 4  ภาระงาน / ปี</t>
  </si>
  <si>
    <t>3. ภาระงานอื่น ๆ ที่ได้รับมอบหมาย (ร้อยละ 10%)</t>
  </si>
  <si>
    <t xml:space="preserve">           10 กิจกรรม / ปี</t>
  </si>
  <si>
    <t>ระดับ 4 : เข้าร่วมกิจกรรมนักศึกษา</t>
  </si>
  <si>
    <t xml:space="preserve">           8 กิจกรรม / ปี</t>
  </si>
  <si>
    <t>ระดับ 3 : เข้าร่วมกิจกรรมนักศึกษา</t>
  </si>
  <si>
    <t xml:space="preserve">           6 กิจกรรม / ปี</t>
  </si>
  <si>
    <t>ระดับ 2 : เข้าร่วมกิจกรรมนักศึกษา</t>
  </si>
  <si>
    <t>ระดับ 1 : เข้าร่วมกิจกรรมนักศึกษา</t>
  </si>
  <si>
    <t>3.2 ภาระงานระดับมหาวิทยาลัย (2%)</t>
  </si>
  <si>
    <t xml:space="preserve">          5 กิจกรรม / ปี</t>
  </si>
  <si>
    <t xml:space="preserve">          4  กิจกรรม / ปี</t>
  </si>
  <si>
    <t xml:space="preserve">          3 กิจกรรม / ปี</t>
  </si>
  <si>
    <t xml:space="preserve">          2 กิจกรรม / ปี</t>
  </si>
  <si>
    <t xml:space="preserve">          1 กิจกรรม / ปี</t>
  </si>
  <si>
    <t xml:space="preserve">4. ผลการประเมินการพัฒนาตนเอง (ร้อยละ 5%) </t>
  </si>
  <si>
    <t>เขียนตำรา หนังสือ  วิจัย บทความ  เป็นวิทยากร</t>
  </si>
  <si>
    <t>หรือเข้ารับการอบรม</t>
  </si>
  <si>
    <t xml:space="preserve">5. ผลการประเมินการประกันคุณภาพหน่วยงาน (ร้อยละ 5%) </t>
  </si>
  <si>
    <t>ระดับ 5 : (คะแนนเฉลี่ย 4.51 - 5.00  คะแนน)</t>
  </si>
  <si>
    <t>ระดับ 4 : (คะแนนเฉลี่ย 3.51 - 4.50  คะแนน)</t>
  </si>
  <si>
    <t>ระดับ 3 : (คะแนนเฉลี่ย 2.51 - 3.50  คะแนน)</t>
  </si>
  <si>
    <t>ระดับ 2 : (คะแนนเฉลี่ย 1.51 - 2.50  คะแนน)</t>
  </si>
  <si>
    <t xml:space="preserve">  2.3  ภาระงานบริการวิชาการและทำนุศิลปวัฒนธรรม (5%)</t>
  </si>
  <si>
    <t>หมายเหตุ</t>
  </si>
  <si>
    <t>รวมกิจกรรม</t>
  </si>
  <si>
    <t xml:space="preserve"> </t>
  </si>
  <si>
    <t xml:space="preserve">จำนวนกิจกรรม </t>
  </si>
  <si>
    <t>ระดับ 1 :  วิจัย 1 ภาระงาน / ปี</t>
  </si>
  <si>
    <t>ระดับ 1 : (คะแนนเฉลี่ย 1.00 - 1.50  คะแนน)</t>
  </si>
  <si>
    <t xml:space="preserve">           7 กิจกรรม / ปี</t>
  </si>
  <si>
    <t xml:space="preserve">           9 กิจกรรม / ปี</t>
  </si>
  <si>
    <t>ระดับ 1 : 1  ภาระงาน / ปี</t>
  </si>
  <si>
    <t>ระดับ 2 : 2  ภาระงาน / ปี</t>
  </si>
  <si>
    <t>ระดับ 3 : 3  ภาระงาน / ปี</t>
  </si>
  <si>
    <t>2.1.2 การออกนิเทศนักศึกษาฝึกประสบการณ์</t>
  </si>
  <si>
    <t>คะแนน</t>
  </si>
  <si>
    <t>1)</t>
  </si>
  <si>
    <t>2)</t>
  </si>
  <si>
    <t>3)</t>
  </si>
  <si>
    <t>4)</t>
  </si>
  <si>
    <t>5)</t>
  </si>
  <si>
    <t>6)</t>
  </si>
  <si>
    <t>7)</t>
  </si>
  <si>
    <t>9)</t>
  </si>
  <si>
    <t>8)</t>
  </si>
  <si>
    <t>จำนวนภาระงาน</t>
  </si>
  <si>
    <t>รวมจำนวนภาระงาน</t>
  </si>
  <si>
    <t>รวมจำนวนวัน</t>
  </si>
  <si>
    <t>10)</t>
  </si>
  <si>
    <t>รวมจำนวนครั้ง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</si>
  <si>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</si>
  <si>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</si>
  <si>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</si>
  <si>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</si>
  <si>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</si>
  <si>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</si>
  <si>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</si>
  <si>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</si>
  <si>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</si>
  <si>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</si>
  <si>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ผลการประเมินการประกันคุณภาพ</t>
  </si>
  <si>
    <t>ของคณะครุศาสตร์</t>
  </si>
  <si>
    <t xml:space="preserve">รวมจำนวนชั่วโมง          </t>
  </si>
  <si>
    <t>รวมคะแนนเฉลี่ย</t>
  </si>
  <si>
    <t xml:space="preserve">       วิชาชีพครู (2.5%)</t>
  </si>
  <si>
    <t>2.2.2 การเผยแพร่งานวิจัย  (5%)</t>
  </si>
  <si>
    <t xml:space="preserve">  2.4  งานพัฒนาองค์ความรู้และงานบริการวิชาการ (20%)</t>
  </si>
  <si>
    <t>2.4.1 เขียนบทความวิชาการ / บทความวิจัย  (10%)</t>
  </si>
  <si>
    <t>/บทความ  / เอกสารคำสอน (เรื่อง / ปี) (10%)</t>
  </si>
  <si>
    <t xml:space="preserve"> 3.1.1  รับผิดชอบโครงการคณะ / สาขาวิชา (2%)</t>
  </si>
  <si>
    <t>ระดับ 5 : จัดทำประเมินโครงการแล้วเสร็จ</t>
  </si>
  <si>
    <t xml:space="preserve">             ตามกำหนด</t>
  </si>
  <si>
    <t>ระดับ 4 : จัดทำประเมินโครงการแล้วเสร็จ</t>
  </si>
  <si>
    <t xml:space="preserve">            ช้ากว่ากำหนด 15 วัน</t>
  </si>
  <si>
    <t>ระดับ 3 : จัดทำประเมินโครงการแล้วเสร็จ</t>
  </si>
  <si>
    <t xml:space="preserve">ระดับ 2 : จัดทำประเมินโครงการแล้วเสร็จ </t>
  </si>
  <si>
    <t>ระดับ 1 : จัดทำประเมินโครงการแล้วเสร็จ</t>
  </si>
  <si>
    <t xml:space="preserve">            ช้ากว่ากำหนด 30 วัน</t>
  </si>
  <si>
    <t xml:space="preserve">             ช้ากว่ากำหนด 45 วัน</t>
  </si>
  <si>
    <t xml:space="preserve">             ช้ากว่ากำหนด 60 วัน</t>
  </si>
  <si>
    <t>3.1.2  เข้าร่วมกิจกรรมนักศึกษา (กิจกรรม/ปี) (2%)</t>
  </si>
  <si>
    <t>รวมจำนวนโครงการ</t>
  </si>
  <si>
    <t>3.2.1 ร่วมกิจกรรมของมหาวิทยาลัย (2%)</t>
  </si>
  <si>
    <t>2.2.1 จำนวนงานวิจัย (เรื่อง / ปี)  (5%)</t>
  </si>
  <si>
    <t>2. ภาระงานตามพันธกิจ (ร้อยละ 50%)</t>
  </si>
  <si>
    <t>แบบ ปม.1</t>
  </si>
  <si>
    <r>
      <t xml:space="preserve"> </t>
    </r>
    <r>
      <rPr>
        <b/>
        <sz val="18"/>
        <color indexed="8"/>
        <rFont val="TH SarabunPSK"/>
        <family val="2"/>
      </rPr>
      <t>ข้อตกลงและแบบการประเมินผลสัมฤทธิ์ของงาน</t>
    </r>
  </si>
  <si>
    <r>
      <t xml:space="preserve">    2.2  </t>
    </r>
    <r>
      <rPr>
        <b/>
        <sz val="12"/>
        <color indexed="8"/>
        <rFont val="TH SarabunPSK"/>
        <family val="2"/>
      </rPr>
      <t>ภาระงานวิจัย (10%</t>
    </r>
    <r>
      <rPr>
        <sz val="12"/>
        <color indexed="8"/>
        <rFont val="TH SarabunPSK"/>
        <family val="2"/>
      </rPr>
      <t>)</t>
    </r>
  </si>
  <si>
    <r>
      <t xml:space="preserve">    3.1 </t>
    </r>
    <r>
      <rPr>
        <b/>
        <sz val="12"/>
        <color indexed="8"/>
        <rFont val="TH SarabunPSK"/>
        <family val="2"/>
      </rPr>
      <t>ภาระงานระดับคณะ  (8%)</t>
    </r>
  </si>
  <si>
    <r>
      <t>(9)</t>
    </r>
    <r>
      <rPr>
        <sz val="13"/>
        <color indexed="8"/>
        <rFont val="TH SarabunPSK"/>
        <family val="2"/>
      </rPr>
      <t xml:space="preserve">  ผู้ประเมินและผู้รับการประเมินได้ตกลงร่วมกันและเห็นพ้องกันแล้ว </t>
    </r>
    <r>
      <rPr>
        <i/>
        <sz val="13"/>
        <color indexed="8"/>
        <rFont val="TH SarabunPSK"/>
        <family val="2"/>
      </rPr>
      <t>(ระบุข้อมูลใน (1) (2) (3)  และ (5) ให้ครบ)</t>
    </r>
    <r>
      <rPr>
        <sz val="13"/>
        <color indexed="8"/>
        <rFont val="TH SarabunPSK"/>
        <family val="2"/>
      </rPr>
      <t xml:space="preserve">     จึงลงลายมือชื่อไว้เป็นหลักฐาน  (ลงนามเมื่อจัดทำข้อตกลง)</t>
    </r>
  </si>
  <si>
    <t>วันที่ .......................................................................</t>
  </si>
  <si>
    <t>วันที่ .......... เดือน .................................. พ.ศ......................</t>
  </si>
  <si>
    <t>วันที่ .......... เดือน ................................ พ.ศ. .....................</t>
  </si>
  <si>
    <t>วันที่ .......... เดือน ...................................  พ.ศ. ..................</t>
  </si>
  <si>
    <t xml:space="preserve">  2.1  ภาระงานสอนและการนิเทศ  (15%)</t>
  </si>
  <si>
    <t>2.1.1 ด้านการสอน (ระบุรายวิชา และชั่วโมง) (10%)</t>
  </si>
  <si>
    <t>ระดับ 0 : ไม่ออกนิเทศนักศึกษา</t>
  </si>
  <si>
    <t>2.1.3 ความพึงพอใจของนักศึกษาต่อการสอน (2.5%)</t>
  </si>
  <si>
    <r>
      <t xml:space="preserve">   </t>
    </r>
    <r>
      <rPr>
        <b/>
        <sz val="12"/>
        <color indexed="8"/>
        <rFont val="TH SarabunPSK"/>
        <family val="2"/>
      </rPr>
      <t/>
    </r>
  </si>
  <si>
    <t>ระดับ 0 : 0  ภาระงาน / ปี</t>
  </si>
  <si>
    <t>ระดับ 5 : เข้าร่วมกิจกรรมนักศึกษาไม่น้อยกว่า</t>
  </si>
  <si>
    <t>3.1.3  อาจารย์ที่ปรึกษา หรือการให้คำปรึกษาแก่นักศึกษา (2%)</t>
  </si>
  <si>
    <t>3.1.4  การเข้าร่วมประชุมคณะหรือสาขาวิชา (2%)</t>
  </si>
  <si>
    <t>ระดับ 5 : เข้าร่วมกิจกรรมของมหาวิทยาลัย</t>
  </si>
  <si>
    <t>ระดับ 4 : เข้าร่วมกิจกรรมของมหาวิทยาลัย</t>
  </si>
  <si>
    <t>ระดับ 3 : เข้าร่วมกิจกรรมของมหาวิทยาลัย</t>
  </si>
  <si>
    <t>ระดับ 2 : เข้าร่วมกิจกรรมของมหาวิทยาลัย</t>
  </si>
  <si>
    <t>ระดับ 1 : เข้าร่วมกิจกรรมของมหาวิทยาลัย</t>
  </si>
  <si>
    <t xml:space="preserve"> (1) เขียนตำรา หนังสือ วิจัย  บทความ</t>
  </si>
  <si>
    <t xml:space="preserve">  การพัฒนาตนเอง 1 ครั้ง เท่ากับ 1 ภาระงาน</t>
  </si>
  <si>
    <t xml:space="preserve"> (2) เข้ารับการอบรม / เป็นวิทยากร</t>
  </si>
  <si>
    <t xml:space="preserve">    5.1 รับผิดชอบตัวบ่งชี้การประกันคุณภาพการศึกษา ระดับหลักสูตรหรือคณะ  (3 %)</t>
  </si>
  <si>
    <t xml:space="preserve">    5.2 ผลการประเมินการประกันคุณภาพการศึกษาของคณะครุศาสตร์  (2 %)</t>
  </si>
  <si>
    <r>
      <t>(8)</t>
    </r>
    <r>
      <rPr>
        <sz val="12"/>
        <color indexed="8"/>
        <rFont val="TH SarabunPSK"/>
        <family val="2"/>
      </rPr>
      <t xml:space="preserve"> สรุปคะแนนส่วนผลสัมฤทธิ์ของงาน (ร้อยละ 70) (7) =  </t>
    </r>
  </si>
  <si>
    <r>
      <t xml:space="preserve">   </t>
    </r>
    <r>
      <rPr>
        <sz val="11"/>
        <rFont val="TH SarabunPSK"/>
        <family val="2"/>
      </rPr>
      <t>ใช้ผลคะแนนประเมินระดับหลักสูตร หรือตัวบ่งชี้ที่</t>
    </r>
  </si>
  <si>
    <t xml:space="preserve">   รับผิดชอบระดับคณะ</t>
  </si>
  <si>
    <r>
      <rPr>
        <b/>
        <u/>
        <sz val="12"/>
        <color theme="1"/>
        <rFont val="TH SarabunPSK"/>
        <family val="2"/>
      </rPr>
      <t>หมายเหตุ</t>
    </r>
    <r>
      <rPr>
        <sz val="12"/>
        <color theme="1"/>
        <rFont val="TH SarabunPSK"/>
        <family val="2"/>
      </rPr>
      <t xml:space="preserve"> </t>
    </r>
  </si>
  <si>
    <t xml:space="preserve">    </t>
  </si>
  <si>
    <r>
      <rPr>
        <b/>
        <u/>
        <sz val="12"/>
        <color rgb="FF000000"/>
        <rFont val="TH SarabunPSK"/>
        <family val="2"/>
      </rPr>
      <t>หมายเหตุ</t>
    </r>
    <r>
      <rPr>
        <b/>
        <sz val="12"/>
        <color rgb="FF000000"/>
        <rFont val="TH SarabunPSK"/>
        <family val="2"/>
      </rPr>
      <t xml:space="preserve"> </t>
    </r>
  </si>
  <si>
    <t xml:space="preserve">    เขียนเอกสาร 1 รายการเท่ากับ 3 ภาระงาน</t>
  </si>
  <si>
    <r>
      <rPr>
        <b/>
        <u/>
        <sz val="11"/>
        <color theme="1"/>
        <rFont val="TH SarabunPSK"/>
        <family val="2"/>
      </rPr>
      <t>หมายเหตุ</t>
    </r>
    <r>
      <rPr>
        <sz val="11"/>
        <color theme="1"/>
        <rFont val="TH SarabunPSK"/>
        <family val="2"/>
      </rPr>
      <t xml:space="preserve">  ทุนวิจัยเดี่ยว / ทุนวิจัยกลุ่ม</t>
    </r>
  </si>
  <si>
    <t xml:space="preserve">   </t>
  </si>
  <si>
    <t xml:space="preserve">  1. ทุนภายใน   </t>
  </si>
  <si>
    <t xml:space="preserve">  2. ทุนภายนอก</t>
  </si>
  <si>
    <t xml:space="preserve">     ใช้ผลการประเมินการสอนของมหาวิทยาลัย</t>
  </si>
  <si>
    <t xml:space="preserve">           วิชาชีพครู 2 วัน / ภาคเรียน</t>
  </si>
  <si>
    <t xml:space="preserve">            วิชาชีพครู 1 วัน / ภาคเรียน</t>
  </si>
  <si>
    <t xml:space="preserve">            ฝึกประสบการณ์วิชาชีพครู</t>
  </si>
  <si>
    <r>
      <t xml:space="preserve">รอบการประเมิน     </t>
    </r>
    <r>
      <rPr>
        <sz val="14"/>
        <color theme="1"/>
        <rFont val="Wingdings 2"/>
        <family val="1"/>
        <charset val="2"/>
      </rPr>
      <t>£</t>
    </r>
    <r>
      <rPr>
        <sz val="14"/>
        <color indexed="8"/>
        <rFont val="TH SarabunPSK"/>
        <family val="2"/>
      </rPr>
      <t xml:space="preserve"> รอบที่ 1  วันที่  1  ตุลาคม 25…..   ถึง วันที่  31 มีนาคม 25…..    </t>
    </r>
    <r>
      <rPr>
        <sz val="14"/>
        <color indexed="8"/>
        <rFont val="Wingdings 2"/>
        <family val="1"/>
        <charset val="2"/>
      </rPr>
      <t>£</t>
    </r>
    <r>
      <rPr>
        <sz val="14"/>
        <color indexed="8"/>
        <rFont val="TH SarabunPSK"/>
        <family val="2"/>
      </rPr>
      <t xml:space="preserve"> รอบที่ 2   วันที่ 1 เมษายน 25…..  ถึง วันที่  30  กันยายน 25…….</t>
    </r>
  </si>
  <si>
    <t>ชื่อผู้รับการประเมิน .......................................................................           ตำแหน่ง/ระดับตำแหน่ง  อาจารย์ ผู้ช่วยศาสตราจารย์ รองศาสตราจารย์   สังกัด คณะครุศาสตร์</t>
  </si>
  <si>
    <t>จำนวนคาบ</t>
  </si>
  <si>
    <t xml:space="preserve">       - ผู้ทำวิจัยกลุ่ม  1 เรื่อง = 10 ภาระงาน</t>
  </si>
  <si>
    <t xml:space="preserve">       - ผู้ทำวิจัย 1 คน /  1 เรื่อง = 6 ภาระงาน</t>
  </si>
  <si>
    <r>
      <t xml:space="preserve">  </t>
    </r>
    <r>
      <rPr>
        <sz val="12"/>
        <rFont val="TH SarabunPSK"/>
        <family val="2"/>
      </rPr>
      <t xml:space="preserve">   - ผู้ทำวิจัย 1 คน /  1 เรื่อง = 8 ภาระงาน</t>
    </r>
  </si>
  <si>
    <t xml:space="preserve">     - ผู้ทำวิจัยกลุ่ม  1 เรื่อง = 14 ภาระงาน</t>
  </si>
  <si>
    <t xml:space="preserve"> (2) งานวิจัยกลุ่ม (ชื่องานวิจัย / คน )</t>
  </si>
  <si>
    <t xml:space="preserve"> (1) งานวิจัยเดี่ยว (ชื่องานวิจัย)</t>
  </si>
  <si>
    <t xml:space="preserve">  (1) งานวิจัยเดี่ยว  (ชื่องานวิจัย)</t>
  </si>
  <si>
    <t xml:space="preserve"> (1) เผยแพร่ระดับมหาวิทยาลัย</t>
  </si>
  <si>
    <t xml:space="preserve"> (2) เผยแพร่ระดับชาติ</t>
  </si>
  <si>
    <t xml:space="preserve"> (3) เผยแพร่ระดับนานาชาติ</t>
  </si>
  <si>
    <t xml:space="preserve">    การเผยแพร่งานวิจัยระดับมหาวิทยาลัย = 0.5 ภาระงาน</t>
  </si>
  <si>
    <t xml:space="preserve">    การเผยแพร่งานวิจัยระดับชาติ = 2.0 ภาระงาน</t>
  </si>
  <si>
    <t xml:space="preserve">    การเผยแพร่งานวิจัยระดับนานาชาติ = 4.0 ภาระงาน</t>
  </si>
  <si>
    <t>(1) เผยแพร่ระดับมหาวิทยาลัย (x 0.25 ภาระงาน)</t>
  </si>
  <si>
    <t xml:space="preserve"> (2) เผยแพร่ระดับชาติ (x 0.5 ภาระงาน)</t>
  </si>
  <si>
    <t>(3) เผยแพร่ระดับนานาชาติ (x 1.0 ภาระงาน)</t>
  </si>
  <si>
    <t>ระดับ 5 : ให้คำปรึกษานักศึกษา 5 ครั้ง  / ปี</t>
  </si>
  <si>
    <t>ระดับ 4 : ให้คำปรึกษานักศึกษา 4 ครั้ง  / ปี</t>
  </si>
  <si>
    <t>ระดับ 3 : ให้คำปรึกษานักศึกษา 3 ครั้ง  / ปี</t>
  </si>
  <si>
    <t>ระดับ 2 : ให้คำปรึกษานักศึกษา 2 ครั้ง  / ปี</t>
  </si>
  <si>
    <t>ระดับ 1 : ให้คำปรึกษานักศึกษา 1 ครั้ง / ปี</t>
  </si>
  <si>
    <t>ระดับ 5 : เข้าประชุมคณะหรือสาขาวิชา 5 ครั้ง  / ปี</t>
  </si>
  <si>
    <t>ระดับ 4 : เข้าประชุมคณะหรือสาขาวิชา 4 ครั้ง  / ปี</t>
  </si>
  <si>
    <t>ระดับ 3 : เข้าประชุมคณะหรือสาขาวิชา 3 ครั้ง  / ปี</t>
  </si>
  <si>
    <t>ระดับ 2 : เข้าประชุมคณะหรือสาขาวิชา 2 ครั้ง  / ปี</t>
  </si>
  <si>
    <t>ระดับ 1 : เข้าประชุมคณะหรือสาขาวิชา 1 ครั้ง  / ปี</t>
  </si>
  <si>
    <t xml:space="preserve">  ใช้ผลคะแนนประเมินประกันคุณภาพการศึกษา</t>
  </si>
  <si>
    <t xml:space="preserve">  ของคณะ</t>
  </si>
  <si>
    <t>คะแนนการประเมิน</t>
  </si>
  <si>
    <t>คะแนนความพึงพอใจ</t>
  </si>
  <si>
    <t>1. สอน 1 รายวิชา  จำนวนชั่วโมงเท่ากับ</t>
  </si>
  <si>
    <t>2. สอน 2 รายวิชา  จำนวนชั่วโมง  เท่ากับ</t>
  </si>
  <si>
    <t xml:space="preserve">    จำนวนคาบ  x 2.5  ชั่วโมงทำการ</t>
  </si>
  <si>
    <t xml:space="preserve">    จำนวนคาบ  x 3  ชั่วโมงทำการ</t>
  </si>
  <si>
    <t>รองคณบดี/รองผอ.สำนัก/หัวหน้าสำนักงาน (14 ชม./สป.) (7%)</t>
  </si>
  <si>
    <t>ระดับ 5 : สอน 40 ชม./สป.</t>
  </si>
  <si>
    <t>ระดับ 4 : สอน 35-39 ชม./สป.</t>
  </si>
  <si>
    <t>ระดับ 3 : สอน 30-34 ชม./สป.</t>
  </si>
  <si>
    <t>ระดับ 2 : สอน 25-29 ชม./สป.</t>
  </si>
  <si>
    <t>ระดับ 1 : สอน ต่ำกว่า 25  ชม./สป.</t>
  </si>
  <si>
    <t>ชื่อผู้บังคับบัญชา/ผู้ประเมิน ...................................................................................                ตำแหน่ง/ ระดับตำแหน่ง  .................................................................................</t>
  </si>
  <si>
    <t xml:space="preserve"> - ภาระงานการบริหาร(ข้อ1) จะนำไปรวมกับ(ข้อ 2)</t>
  </si>
  <si>
    <t xml:space="preserve">   (ภาระงานตามพันธกิจ) โดยคิดภาระงาน 50 %</t>
  </si>
  <si>
    <t>ประธานสาขาวิชา/ประธานหลักสูตร/ผช.คณบดี (10.50 ชม./สป.) (5%)</t>
  </si>
  <si>
    <t xml:space="preserve">          </t>
  </si>
  <si>
    <t>ระดับ 5 : ไม่น้อยกว่า 5  ภาระงาน / 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</si>
</sst>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1"/>
      <color theme="1"/>
      <name val="Tahoma"/>
      <family val="2"/>
      <charset val="222"/>
      <scheme val="minor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rgb="FFC00000"/>
      <name val="TH SarabunPSK"/>
      <family val="2"/>
    </font>
    <font>
      <sz val="11"/>
      <color theme="1"/>
      <name val="TH SarabunPSK"/>
      <family val="2"/>
    </font>
    <font>
      <sz val="12"/>
      <color rgb="FF0070C0"/>
      <name val="TH SarabunPSK"/>
      <family val="2"/>
    </font>
    <font>
      <sz val="12"/>
      <color theme="1"/>
      <name val="TH SarabunPSK"/>
      <family val="2"/>
    </font>
    <font>
      <b/>
      <sz val="12"/>
      <color rgb="FFFF0000"/>
      <name val="TH SarabunPSK"/>
      <family val="2"/>
    </font>
    <font>
      <sz val="11"/>
      <color theme="0" tint="-0.249977111117893"/>
      <name val="TH SarabunPSK"/>
      <family val="2"/>
    </font>
    <font>
      <b/>
      <sz val="12"/>
      <color rgb="FF0070C0"/>
      <name val="TH SarabunPSK"/>
      <family val="2"/>
    </font>
    <font>
      <b/>
      <u/>
      <sz val="12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1"/>
      <color rgb="FFC00000"/>
      <name val="TH SarabunPSK"/>
      <family val="2"/>
    </font>
    <font>
      <sz val="11"/>
      <color rgb="FF0070C0"/>
      <name val="TH SarabunPSK"/>
      <family val="2"/>
    </font>
    <font>
      <b/>
      <sz val="11"/>
      <color rgb="FFFF0000"/>
      <name val="TH SarabunPSK"/>
      <family val="2"/>
    </font>
    <font>
      <sz val="11.5"/>
      <color theme="1"/>
      <name val="TH SarabunPSK"/>
      <family val="2"/>
    </font>
    <font>
      <sz val="13"/>
      <color theme="1"/>
      <name val="TH SarabunPSK"/>
      <family val="2"/>
    </font>
    <font>
      <b/>
      <sz val="13"/>
      <color rgb="FFC00000"/>
      <name val="TH SarabunPSK"/>
      <family val="2"/>
    </font>
    <font>
      <b/>
      <sz val="12"/>
      <color theme="0"/>
      <name val="TH SarabunPSK"/>
      <family val="2"/>
    </font>
    <font>
      <b/>
      <sz val="12"/>
      <color theme="4"/>
      <name val="TH SarabunPSK"/>
      <family val="2"/>
    </font>
    <font>
      <sz val="12"/>
      <color rgb="FF002060"/>
      <name val="TH SarabunPSK"/>
      <family val="2"/>
    </font>
    <font>
      <sz val="12"/>
      <color theme="6"/>
      <name val="TH SarabunPSK"/>
      <family val="2"/>
    </font>
    <font>
      <b/>
      <sz val="12"/>
      <color theme="9" tint="-0.249977111117893"/>
      <name val="TH SarabunPSK"/>
      <family val="2"/>
    </font>
    <font>
      <sz val="11"/>
      <color rgb="FFC00000"/>
      <name val="TH SarabunPSK"/>
      <family val="2"/>
    </font>
    <font>
      <b/>
      <sz val="16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1.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4"/>
      <color indexed="8"/>
      <name val="TH SarabunPSK"/>
      <family val="2"/>
    </font>
    <font>
      <sz val="10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indexed="8"/>
      <name val="TH SarabunPSK"/>
      <family val="2"/>
    </font>
    <font>
      <i/>
      <sz val="13"/>
      <color indexed="8"/>
      <name val="TH SarabunPSK"/>
      <family val="2"/>
    </font>
    <font>
      <b/>
      <sz val="5"/>
      <color theme="1"/>
      <name val="TH SarabunPSK"/>
      <family val="2"/>
    </font>
    <font>
      <sz val="14"/>
      <color theme="1"/>
      <name val="Wingdings 2"/>
      <family val="1"/>
      <charset val="2"/>
    </font>
    <font>
      <sz val="14"/>
      <color indexed="8"/>
      <name val="Wingdings 2"/>
      <family val="1"/>
      <charset val="2"/>
    </font>
    <font>
      <sz val="12"/>
      <color rgb="FF000000"/>
      <name val="TH SarabunPSK"/>
      <family val="2"/>
    </font>
    <font>
      <sz val="11"/>
      <name val="TH SarabunPSK"/>
      <family val="2"/>
    </font>
    <font>
      <b/>
      <u/>
      <sz val="11"/>
      <name val="TH SarabunPSK"/>
      <family val="2"/>
    </font>
    <font>
      <b/>
      <u/>
      <sz val="12"/>
      <color rgb="FF000000"/>
      <name val="TH SarabunPSK"/>
      <family val="2"/>
    </font>
    <font>
      <sz val="10"/>
      <name val="TH SarabunPSK"/>
      <family val="2"/>
    </font>
    <font>
      <b/>
      <u/>
      <sz val="11"/>
      <color theme="1"/>
      <name val="TH SarabunPSK"/>
      <family val="2"/>
    </font>
    <font>
      <b/>
      <sz val="12"/>
      <color theme="4" tint="0.59999389629810485"/>
      <name val="TH SarabunPSK"/>
      <family val="2"/>
    </font>
    <font>
      <b/>
      <sz val="10"/>
      <color theme="1"/>
      <name val="TH SarabunPSK"/>
      <family val="2"/>
    </font>
    <font>
      <b/>
      <sz val="8"/>
      <color theme="1"/>
      <name val="TH SarabunPSK"/>
      <family val="2"/>
    </font>
    <font>
      <sz val="11"/>
      <color theme="0"/>
      <name val="TH SarabunPSK"/>
      <family val="2"/>
    </font>
    <font>
      <b/>
      <sz val="11"/>
      <color theme="0"/>
      <name val="TH SarabunPSK"/>
      <family val="2"/>
    </font>
    <font>
      <sz val="8"/>
      <color rgb="FF000000"/>
      <name val="Tahoma"/>
      <family val="2"/>
    </font>
    <font>
      <b/>
      <sz val="22"/>
      <color theme="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6" fillId="2" borderId="0" applyNumberFormat="0" applyBorder="0" applyAlignment="0" applyProtection="0"/>
  </cellStyleXfs>
  <cellXfs count="478">
    <xf numFmtId="0" fontId="0" fillId="0" borderId="0" xfId="0"/>
    <xf numFmtId="49" fontId="8" fillId="0" borderId="5" xfId="0" applyNumberFormat="1" applyFont="1" applyBorder="1" applyAlignment="1">
      <alignment horizontal="center" wrapText="1"/>
    </xf>
    <xf numFmtId="2" fontId="8" fillId="0" borderId="6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vertical="center" wrapText="1"/>
    </xf>
    <xf numFmtId="49" fontId="8" fillId="0" borderId="9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top" wrapText="1"/>
    </xf>
    <xf numFmtId="2" fontId="9" fillId="0" borderId="9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vertical="center" wrapText="1"/>
    </xf>
    <xf numFmtId="0" fontId="8" fillId="5" borderId="8" xfId="0" applyFont="1" applyFill="1" applyBorder="1" applyAlignment="1">
      <alignment horizontal="center" vertical="center"/>
    </xf>
    <xf numFmtId="2" fontId="12" fillId="5" borderId="8" xfId="0" applyNumberFormat="1" applyFont="1" applyFill="1" applyBorder="1" applyAlignment="1">
      <alignment horizontal="center" vertical="center" wrapText="1"/>
    </xf>
    <xf numFmtId="2" fontId="13" fillId="5" borderId="11" xfId="0" applyNumberFormat="1" applyFont="1" applyFill="1" applyBorder="1" applyAlignment="1">
      <alignment horizontal="center" vertical="center" wrapText="1"/>
    </xf>
    <xf numFmtId="2" fontId="14" fillId="5" borderId="8" xfId="0" applyNumberFormat="1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/>
    </xf>
    <xf numFmtId="2" fontId="12" fillId="5" borderId="11" xfId="0" applyNumberFormat="1" applyFont="1" applyFill="1" applyBorder="1" applyAlignment="1">
      <alignment horizontal="center" vertical="center" wrapText="1"/>
    </xf>
    <xf numFmtId="2" fontId="14" fillId="5" borderId="13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/>
    <xf numFmtId="0" fontId="13" fillId="6" borderId="0" xfId="0" applyFont="1" applyFill="1" applyBorder="1" applyAlignment="1">
      <alignment horizontal="left" vertical="center" wrapText="1"/>
    </xf>
    <xf numFmtId="0" fontId="15" fillId="0" borderId="7" xfId="0" applyFont="1" applyFill="1" applyBorder="1"/>
    <xf numFmtId="0" fontId="8" fillId="0" borderId="10" xfId="0" applyFont="1" applyFill="1" applyBorder="1" applyAlignment="1">
      <alignment horizontal="center" vertical="center"/>
    </xf>
    <xf numFmtId="0" fontId="15" fillId="0" borderId="10" xfId="0" applyFont="1" applyFill="1" applyBorder="1"/>
    <xf numFmtId="1" fontId="10" fillId="0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/>
    </xf>
    <xf numFmtId="2" fontId="12" fillId="6" borderId="0" xfId="0" applyNumberFormat="1" applyFont="1" applyFill="1" applyBorder="1" applyAlignment="1">
      <alignment horizontal="center" vertical="center" wrapText="1"/>
    </xf>
    <xf numFmtId="2" fontId="13" fillId="6" borderId="0" xfId="0" applyNumberFormat="1" applyFont="1" applyFill="1" applyBorder="1" applyAlignment="1">
      <alignment horizontal="center" vertical="center" wrapText="1"/>
    </xf>
    <xf numFmtId="2" fontId="14" fillId="6" borderId="0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2" fontId="8" fillId="0" borderId="7" xfId="0" applyNumberFormat="1" applyFont="1" applyBorder="1" applyAlignment="1">
      <alignment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10" fillId="8" borderId="13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left" vertical="center" wrapText="1"/>
    </xf>
    <xf numFmtId="1" fontId="10" fillId="4" borderId="0" xfId="0" applyNumberFormat="1" applyFont="1" applyFill="1" applyBorder="1" applyAlignment="1">
      <alignment horizontal="center" vertical="center" wrapText="1"/>
    </xf>
    <xf numFmtId="1" fontId="10" fillId="8" borderId="13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2" fontId="14" fillId="0" borderId="7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vertical="center" wrapText="1"/>
    </xf>
    <xf numFmtId="2" fontId="16" fillId="0" borderId="7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1" fillId="0" borderId="0" xfId="0" applyFont="1" applyBorder="1"/>
    <xf numFmtId="1" fontId="19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vertical="center" wrapText="1"/>
    </xf>
    <xf numFmtId="1" fontId="10" fillId="5" borderId="15" xfId="0" applyNumberFormat="1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/>
    </xf>
    <xf numFmtId="2" fontId="12" fillId="5" borderId="15" xfId="0" applyNumberFormat="1" applyFont="1" applyFill="1" applyBorder="1" applyAlignment="1">
      <alignment horizontal="center" vertical="center" wrapText="1"/>
    </xf>
    <xf numFmtId="2" fontId="13" fillId="5" borderId="15" xfId="0" applyNumberFormat="1" applyFont="1" applyFill="1" applyBorder="1" applyAlignment="1">
      <alignment horizontal="center" vertical="center" wrapText="1"/>
    </xf>
    <xf numFmtId="2" fontId="14" fillId="5" borderId="11" xfId="0" applyNumberFormat="1" applyFont="1" applyFill="1" applyBorder="1" applyAlignment="1">
      <alignment horizontal="center" vertical="center" wrapText="1"/>
    </xf>
    <xf numFmtId="1" fontId="10" fillId="9" borderId="15" xfId="0" applyNumberFormat="1" applyFont="1" applyFill="1" applyBorder="1" applyAlignment="1">
      <alignment horizontal="center" vertical="center" wrapText="1"/>
    </xf>
    <xf numFmtId="0" fontId="13" fillId="9" borderId="15" xfId="0" applyFont="1" applyFill="1" applyBorder="1" applyAlignment="1">
      <alignment horizontal="left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/>
    </xf>
    <xf numFmtId="2" fontId="12" fillId="9" borderId="15" xfId="0" applyNumberFormat="1" applyFont="1" applyFill="1" applyBorder="1" applyAlignment="1">
      <alignment horizontal="center" vertical="center" wrapText="1"/>
    </xf>
    <xf numFmtId="2" fontId="13" fillId="9" borderId="15" xfId="0" applyNumberFormat="1" applyFont="1" applyFill="1" applyBorder="1" applyAlignment="1">
      <alignment horizontal="center" vertical="center" wrapText="1"/>
    </xf>
    <xf numFmtId="2" fontId="14" fillId="9" borderId="11" xfId="0" applyNumberFormat="1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2" fontId="12" fillId="6" borderId="0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1" fontId="10" fillId="5" borderId="9" xfId="0" applyNumberFormat="1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2" fontId="12" fillId="5" borderId="9" xfId="0" applyNumberFormat="1" applyFont="1" applyFill="1" applyBorder="1" applyAlignment="1">
      <alignment horizontal="center" vertical="center" wrapText="1"/>
    </xf>
    <xf numFmtId="2" fontId="13" fillId="5" borderId="9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2" fontId="12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/>
    <xf numFmtId="1" fontId="19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/>
    <xf numFmtId="0" fontId="23" fillId="0" borderId="0" xfId="0" applyFont="1"/>
    <xf numFmtId="1" fontId="24" fillId="0" borderId="0" xfId="0" applyNumberFormat="1" applyFont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2" fontId="14" fillId="0" borderId="7" xfId="0" applyNumberFormat="1" applyFont="1" applyFill="1" applyBorder="1" applyAlignment="1">
      <alignment vertical="center" wrapText="1"/>
    </xf>
    <xf numFmtId="2" fontId="12" fillId="0" borderId="7" xfId="0" applyNumberFormat="1" applyFont="1" applyFill="1" applyBorder="1" applyAlignment="1">
      <alignment vertical="center" wrapText="1"/>
    </xf>
    <xf numFmtId="2" fontId="12" fillId="0" borderId="10" xfId="0" applyNumberFormat="1" applyFont="1" applyFill="1" applyBorder="1" applyAlignment="1">
      <alignment vertical="center" wrapText="1"/>
    </xf>
    <xf numFmtId="2" fontId="14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horizontal="left" vertical="center" wrapText="1"/>
    </xf>
    <xf numFmtId="1" fontId="10" fillId="4" borderId="8" xfId="0" applyNumberFormat="1" applyFont="1" applyFill="1" applyBorder="1" applyAlignment="1">
      <alignment horizontal="center" vertical="center" wrapText="1"/>
    </xf>
    <xf numFmtId="0" fontId="11" fillId="3" borderId="0" xfId="1" applyFont="1" applyBorder="1" applyAlignment="1">
      <alignment horizontal="left" vertical="center" wrapText="1"/>
    </xf>
    <xf numFmtId="1" fontId="25" fillId="0" borderId="12" xfId="0" applyNumberFormat="1" applyFont="1" applyFill="1" applyBorder="1" applyAlignment="1">
      <alignment horizontal="center" vertical="center" wrapText="1"/>
    </xf>
    <xf numFmtId="1" fontId="10" fillId="8" borderId="5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 wrapText="1"/>
    </xf>
    <xf numFmtId="1" fontId="13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vertical="center" wrapText="1"/>
    </xf>
    <xf numFmtId="0" fontId="27" fillId="0" borderId="9" xfId="0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right" wrapText="1"/>
    </xf>
    <xf numFmtId="0" fontId="8" fillId="4" borderId="6" xfId="0" applyFont="1" applyFill="1" applyBorder="1" applyAlignment="1">
      <alignment horizontal="center" vertical="center" wrapText="1"/>
    </xf>
    <xf numFmtId="2" fontId="29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2" fontId="29" fillId="0" borderId="8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2" fontId="18" fillId="0" borderId="7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/>
    <xf numFmtId="0" fontId="11" fillId="0" borderId="0" xfId="0" applyFont="1" applyFill="1" applyBorder="1" applyAlignment="1">
      <alignment horizontal="justify" vertical="center" wrapText="1"/>
    </xf>
    <xf numFmtId="2" fontId="13" fillId="0" borderId="7" xfId="0" applyNumberFormat="1" applyFont="1" applyFill="1" applyBorder="1" applyAlignment="1">
      <alignment vertical="center" wrapText="1"/>
    </xf>
    <xf numFmtId="0" fontId="22" fillId="0" borderId="9" xfId="0" applyFont="1" applyFill="1" applyBorder="1" applyAlignment="1">
      <alignment horizontal="left" vertical="center" wrapText="1"/>
    </xf>
    <xf numFmtId="2" fontId="13" fillId="0" borderId="9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left" vertical="center" wrapText="1"/>
    </xf>
    <xf numFmtId="0" fontId="3" fillId="7" borderId="1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vertical="center" wrapText="1"/>
    </xf>
    <xf numFmtId="2" fontId="14" fillId="0" borderId="0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6" borderId="9" xfId="0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2" fontId="16" fillId="0" borderId="6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vertical="center" wrapText="1"/>
    </xf>
    <xf numFmtId="2" fontId="12" fillId="0" borderId="9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9" fillId="0" borderId="0" xfId="0" applyFont="1"/>
    <xf numFmtId="0" fontId="8" fillId="0" borderId="0" xfId="0" applyFont="1" applyFill="1" applyBorder="1" applyAlignment="1">
      <alignment horizontal="right" vertical="top" wrapText="1"/>
    </xf>
    <xf numFmtId="2" fontId="13" fillId="8" borderId="13" xfId="0" applyNumberFormat="1" applyFont="1" applyFill="1" applyBorder="1" applyAlignment="1">
      <alignment horizontal="center" vertical="top" wrapText="1"/>
    </xf>
    <xf numFmtId="2" fontId="13" fillId="0" borderId="13" xfId="0" applyNumberFormat="1" applyFont="1" applyFill="1" applyBorder="1" applyAlignment="1">
      <alignment horizontal="center" vertical="top" wrapText="1"/>
    </xf>
    <xf numFmtId="1" fontId="30" fillId="8" borderId="13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vertical="center" wrapText="1"/>
    </xf>
    <xf numFmtId="0" fontId="8" fillId="0" borderId="0" xfId="0" applyFont="1" applyBorder="1"/>
    <xf numFmtId="0" fontId="33" fillId="0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left" vertical="center" wrapText="1"/>
    </xf>
    <xf numFmtId="0" fontId="12" fillId="7" borderId="1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2" xfId="0" applyFont="1" applyBorder="1"/>
    <xf numFmtId="0" fontId="13" fillId="7" borderId="1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1" fillId="0" borderId="0" xfId="0" applyFont="1" applyFill="1"/>
    <xf numFmtId="0" fontId="11" fillId="4" borderId="0" xfId="0" applyFont="1" applyFill="1"/>
    <xf numFmtId="0" fontId="8" fillId="7" borderId="1" xfId="0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0" xfId="0" applyFont="1" applyFill="1" applyBorder="1"/>
    <xf numFmtId="0" fontId="18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/>
    <xf numFmtId="0" fontId="18" fillId="0" borderId="1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11" fillId="6" borderId="6" xfId="0" applyFont="1" applyFill="1" applyBorder="1" applyAlignment="1">
      <alignment horizontal="justify" vertical="center" wrapText="1"/>
    </xf>
    <xf numFmtId="0" fontId="11" fillId="6" borderId="0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37" fillId="7" borderId="1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justify" vertical="center" wrapText="1"/>
    </xf>
    <xf numFmtId="0" fontId="11" fillId="0" borderId="1" xfId="0" applyFont="1" applyBorder="1"/>
    <xf numFmtId="0" fontId="23" fillId="0" borderId="1" xfId="0" applyFont="1" applyBorder="1" applyAlignment="1"/>
    <xf numFmtId="0" fontId="11" fillId="7" borderId="0" xfId="0" applyFont="1" applyFill="1" applyBorder="1"/>
    <xf numFmtId="0" fontId="13" fillId="7" borderId="0" xfId="0" applyFont="1" applyFill="1" applyBorder="1"/>
    <xf numFmtId="0" fontId="13" fillId="0" borderId="0" xfId="0" applyFont="1" applyFill="1" applyBorder="1" applyAlignment="1">
      <alignment horizontal="left" vertical="center" wrapText="1"/>
    </xf>
    <xf numFmtId="0" fontId="13" fillId="7" borderId="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 wrapText="1"/>
    </xf>
    <xf numFmtId="0" fontId="37" fillId="0" borderId="7" xfId="0" applyFont="1" applyFill="1" applyBorder="1" applyAlignment="1">
      <alignment vertical="center" wrapText="1"/>
    </xf>
    <xf numFmtId="0" fontId="44" fillId="0" borderId="7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vertical="center"/>
    </xf>
    <xf numFmtId="0" fontId="50" fillId="0" borderId="7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" fontId="52" fillId="0" borderId="5" xfId="2" applyNumberFormat="1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right" vertical="center" wrapText="1"/>
    </xf>
    <xf numFmtId="0" fontId="53" fillId="0" borderId="7" xfId="0" applyFont="1" applyFill="1" applyBorder="1" applyAlignment="1">
      <alignment horizontal="left" vertical="center" wrapText="1"/>
    </xf>
    <xf numFmtId="2" fontId="19" fillId="4" borderId="13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right" vertical="center" wrapText="1"/>
    </xf>
    <xf numFmtId="0" fontId="30" fillId="0" borderId="12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 wrapText="1"/>
    </xf>
    <xf numFmtId="2" fontId="19" fillId="4" borderId="7" xfId="0" applyNumberFormat="1" applyFont="1" applyFill="1" applyBorder="1" applyAlignment="1">
      <alignment horizontal="center" vertical="center" wrapText="1"/>
    </xf>
    <xf numFmtId="2" fontId="19" fillId="0" borderId="7" xfId="0" applyNumberFormat="1" applyFont="1" applyFill="1" applyBorder="1" applyAlignment="1">
      <alignment horizontal="center" vertical="center" wrapText="1"/>
    </xf>
    <xf numFmtId="2" fontId="19" fillId="4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/>
    </xf>
    <xf numFmtId="2" fontId="12" fillId="9" borderId="6" xfId="0" applyNumberFormat="1" applyFont="1" applyFill="1" applyBorder="1" applyAlignment="1">
      <alignment horizontal="center" vertical="center" wrapText="1"/>
    </xf>
    <xf numFmtId="2" fontId="14" fillId="9" borderId="14" xfId="0" applyNumberFormat="1" applyFont="1" applyFill="1" applyBorder="1" applyAlignment="1">
      <alignment horizontal="center" vertical="center" wrapText="1"/>
    </xf>
    <xf numFmtId="2" fontId="14" fillId="0" borderId="8" xfId="0" applyNumberFormat="1" applyFont="1" applyBorder="1" applyAlignment="1">
      <alignment horizontal="center" vertical="center" wrapText="1"/>
    </xf>
    <xf numFmtId="2" fontId="13" fillId="10" borderId="13" xfId="0" applyNumberFormat="1" applyFont="1" applyFill="1" applyBorder="1" applyAlignment="1">
      <alignment horizontal="center" vertical="center" wrapText="1"/>
    </xf>
    <xf numFmtId="2" fontId="10" fillId="4" borderId="7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right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2" fontId="10" fillId="8" borderId="5" xfId="0" applyNumberFormat="1" applyFont="1" applyFill="1" applyBorder="1" applyAlignment="1">
      <alignment horizontal="center" vertical="center" wrapText="1"/>
    </xf>
    <xf numFmtId="2" fontId="54" fillId="4" borderId="7" xfId="0" applyNumberFormat="1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right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0" fillId="6" borderId="15" xfId="0" applyFont="1" applyFill="1" applyBorder="1" applyAlignment="1">
      <alignment horizontal="right" vertical="center" wrapText="1"/>
    </xf>
    <xf numFmtId="1" fontId="10" fillId="4" borderId="11" xfId="0" applyNumberFormat="1" applyFont="1" applyFill="1" applyBorder="1" applyAlignment="1">
      <alignment horizontal="center" vertical="center" wrapText="1"/>
    </xf>
    <xf numFmtId="2" fontId="13" fillId="8" borderId="5" xfId="0" applyNumberFormat="1" applyFont="1" applyFill="1" applyBorder="1" applyAlignment="1">
      <alignment horizontal="center" vertical="top" wrapText="1"/>
    </xf>
    <xf numFmtId="0" fontId="18" fillId="4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10" fillId="6" borderId="3" xfId="0" applyNumberFormat="1" applyFont="1" applyFill="1" applyBorder="1" applyAlignment="1">
      <alignment horizontal="center" vertical="center" wrapText="1"/>
    </xf>
    <xf numFmtId="2" fontId="14" fillId="6" borderId="10" xfId="0" applyNumberFormat="1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2" fontId="14" fillId="6" borderId="7" xfId="0" applyNumberFormat="1" applyFont="1" applyFill="1" applyBorder="1" applyAlignment="1">
      <alignment horizontal="center" vertical="center" wrapText="1"/>
    </xf>
    <xf numFmtId="2" fontId="13" fillId="6" borderId="5" xfId="0" applyNumberFormat="1" applyFont="1" applyFill="1" applyBorder="1" applyAlignment="1">
      <alignment horizontal="center" vertical="center" wrapText="1"/>
    </xf>
    <xf numFmtId="2" fontId="13" fillId="6" borderId="7" xfId="0" applyNumberFormat="1" applyFont="1" applyFill="1" applyBorder="1" applyAlignment="1">
      <alignment horizontal="center" vertical="center" wrapText="1"/>
    </xf>
    <xf numFmtId="2" fontId="13" fillId="6" borderId="10" xfId="0" applyNumberFormat="1" applyFont="1" applyFill="1" applyBorder="1" applyAlignment="1">
      <alignment horizontal="center" vertical="center" wrapText="1"/>
    </xf>
    <xf numFmtId="2" fontId="12" fillId="6" borderId="7" xfId="0" applyNumberFormat="1" applyFont="1" applyFill="1" applyBorder="1" applyAlignment="1">
      <alignment horizontal="center" vertical="center" wrapText="1"/>
    </xf>
    <xf numFmtId="2" fontId="12" fillId="6" borderId="10" xfId="0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righ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1" fontId="12" fillId="6" borderId="5" xfId="0" applyNumberFormat="1" applyFont="1" applyFill="1" applyBorder="1" applyAlignment="1">
      <alignment horizontal="center" vertical="center" wrapText="1"/>
    </xf>
    <xf numFmtId="1" fontId="51" fillId="6" borderId="1" xfId="0" applyNumberFormat="1" applyFont="1" applyFill="1" applyBorder="1" applyAlignment="1">
      <alignment horizontal="left" vertical="center" wrapText="1"/>
    </xf>
    <xf numFmtId="1" fontId="10" fillId="6" borderId="0" xfId="0" applyNumberFormat="1" applyFont="1" applyFill="1" applyBorder="1" applyAlignment="1">
      <alignment horizontal="left" vertical="center" wrapText="1"/>
    </xf>
    <xf numFmtId="2" fontId="29" fillId="6" borderId="5" xfId="0" applyNumberFormat="1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0" fontId="56" fillId="4" borderId="5" xfId="0" applyFont="1" applyFill="1" applyBorder="1" applyAlignment="1">
      <alignment horizontal="center" vertical="center" wrapText="1"/>
    </xf>
    <xf numFmtId="2" fontId="8" fillId="8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left" vertical="top" wrapText="1"/>
    </xf>
    <xf numFmtId="0" fontId="13" fillId="7" borderId="12" xfId="0" applyFont="1" applyFill="1" applyBorder="1" applyAlignment="1">
      <alignment horizontal="left" vertical="top" wrapText="1"/>
    </xf>
    <xf numFmtId="0" fontId="3" fillId="7" borderId="0" xfId="0" applyFont="1" applyFill="1" applyBorder="1" applyAlignment="1">
      <alignment horizontal="left" vertical="top" wrapText="1"/>
    </xf>
    <xf numFmtId="0" fontId="3" fillId="7" borderId="12" xfId="0" applyFont="1" applyFill="1" applyBorder="1" applyAlignment="1">
      <alignment horizontal="left" vertical="top" wrapText="1"/>
    </xf>
    <xf numFmtId="0" fontId="13" fillId="7" borderId="0" xfId="0" applyFont="1" applyFill="1" applyBorder="1" applyAlignment="1">
      <alignment horizontal="left" vertical="center" wrapText="1"/>
    </xf>
    <xf numFmtId="0" fontId="13" fillId="7" borderId="12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left" vertical="center"/>
    </xf>
    <xf numFmtId="0" fontId="38" fillId="0" borderId="6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8" fillId="4" borderId="6" xfId="0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left" vertical="top" wrapText="1"/>
    </xf>
    <xf numFmtId="0" fontId="13" fillId="7" borderId="14" xfId="0" applyFont="1" applyFill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1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3" fillId="0" borderId="3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 wrapText="1"/>
    </xf>
    <xf numFmtId="0" fontId="41" fillId="0" borderId="6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23" fillId="0" borderId="9" xfId="0" applyFont="1" applyBorder="1" applyAlignment="1">
      <alignment horizontal="left"/>
    </xf>
    <xf numFmtId="0" fontId="23" fillId="0" borderId="8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left" vertical="center" wrapText="1"/>
    </xf>
    <xf numFmtId="0" fontId="18" fillId="9" borderId="6" xfId="0" applyFont="1" applyFill="1" applyBorder="1" applyAlignment="1">
      <alignment horizontal="left" vertical="center" wrapText="1"/>
    </xf>
    <xf numFmtId="0" fontId="18" fillId="9" borderId="15" xfId="0" applyFont="1" applyFill="1" applyBorder="1" applyAlignment="1">
      <alignment horizontal="left" vertical="center" wrapText="1"/>
    </xf>
    <xf numFmtId="0" fontId="18" fillId="9" borderId="11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justify" vertical="center" wrapText="1"/>
    </xf>
    <xf numFmtId="0" fontId="8" fillId="5" borderId="14" xfId="0" applyFont="1" applyFill="1" applyBorder="1" applyAlignment="1">
      <alignment horizontal="justify" vertical="center" wrapText="1"/>
    </xf>
    <xf numFmtId="0" fontId="51" fillId="6" borderId="1" xfId="0" applyFont="1" applyFill="1" applyBorder="1" applyAlignment="1">
      <alignment horizontal="left"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18" fillId="9" borderId="4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14" xfId="0" applyFont="1" applyFill="1" applyBorder="1" applyAlignment="1">
      <alignment horizontal="left" vertical="center" wrapText="1"/>
    </xf>
    <xf numFmtId="0" fontId="8" fillId="5" borderId="1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12" fillId="7" borderId="0" xfId="0" applyFont="1" applyFill="1" applyBorder="1" applyAlignment="1">
      <alignment horizontal="left" vertical="center" wrapText="1"/>
    </xf>
    <xf numFmtId="0" fontId="12" fillId="7" borderId="1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left" vertical="center" wrapText="1"/>
    </xf>
    <xf numFmtId="0" fontId="8" fillId="9" borderId="3" xfId="0" applyFont="1" applyFill="1" applyBorder="1" applyAlignment="1">
      <alignment horizontal="left" vertical="center" wrapText="1"/>
    </xf>
    <xf numFmtId="0" fontId="8" fillId="9" borderId="9" xfId="0" applyFont="1" applyFill="1" applyBorder="1" applyAlignment="1">
      <alignment horizontal="left" vertical="center" wrapText="1"/>
    </xf>
    <xf numFmtId="0" fontId="8" fillId="9" borderId="8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18" fillId="9" borderId="9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2" fontId="31" fillId="0" borderId="4" xfId="0" applyNumberFormat="1" applyFont="1" applyFill="1" applyBorder="1" applyAlignment="1">
      <alignment horizontal="center" vertical="center"/>
    </xf>
    <xf numFmtId="2" fontId="31" fillId="0" borderId="15" xfId="0" applyNumberFormat="1" applyFont="1" applyFill="1" applyBorder="1" applyAlignment="1">
      <alignment horizontal="center" vertical="center"/>
    </xf>
    <xf numFmtId="2" fontId="31" fillId="0" borderId="1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1" fontId="51" fillId="6" borderId="1" xfId="0" applyNumberFormat="1" applyFont="1" applyFill="1" applyBorder="1" applyAlignment="1">
      <alignment horizontal="left" vertical="center" wrapText="1"/>
    </xf>
    <xf numFmtId="1" fontId="10" fillId="6" borderId="12" xfId="0" applyNumberFormat="1" applyFont="1" applyFill="1" applyBorder="1" applyAlignment="1">
      <alignment horizontal="left" vertical="center" wrapText="1"/>
    </xf>
    <xf numFmtId="1" fontId="51" fillId="6" borderId="2" xfId="0" applyNumberFormat="1" applyFont="1" applyFill="1" applyBorder="1" applyAlignment="1">
      <alignment horizontal="left" vertical="center" wrapText="1"/>
    </xf>
    <xf numFmtId="1" fontId="10" fillId="6" borderId="14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25" fillId="0" borderId="7" xfId="0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</cellXfs>
  <cellStyles count="3">
    <cellStyle name="20% - ส่วนที่ถูกเน้น6" xfId="1" builtinId="50"/>
    <cellStyle name="Normal" xfId="0" builtinId="0"/>
    <cellStyle name="ส่วนที่ถูกเน้น6" xfId="2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$E$1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526923</xdr:colOff>
      <xdr:row>2</xdr:row>
      <xdr:rowOff>183173</xdr:rowOff>
    </xdr:from>
    <xdr:to>
      <xdr:col>9</xdr:col>
      <xdr:colOff>189884</xdr:colOff>
      <xdr:row>2</xdr:row>
      <xdr:rowOff>183173</xdr:rowOff>
    </xdr:to>
    <xdr:cxnSp macro="">
      <xdr:nvCxnSpPr>
        <xdr:cNvPr id="3" name="ตัวเชื่อมต่อตรง 2"/>
        <xdr:cNvCxnSpPr/>
      </xdr:nvCxnSpPr>
      <xdr:spPr>
        <a:xfrm>
          <a:off x="5663096" y="989135"/>
          <a:ext cx="211748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11</xdr:row>
          <xdr:rowOff>219075</xdr:rowOff>
        </xdr:from>
        <xdr:to>
          <xdr:col>1</xdr:col>
          <xdr:colOff>2400300</xdr:colOff>
          <xdr:row>14</xdr:row>
          <xdr:rowOff>200025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19050</xdr:rowOff>
        </xdr:from>
        <xdr:to>
          <xdr:col>1</xdr:col>
          <xdr:colOff>2247900</xdr:colOff>
          <xdr:row>13</xdr:row>
          <xdr:rowOff>9525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ประธานสาขาวิชา/ประธานหลักสูตร/ผช.คณบดี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209550</xdr:rowOff>
        </xdr:from>
        <xdr:to>
          <xdr:col>1</xdr:col>
          <xdr:colOff>2276475</xdr:colOff>
          <xdr:row>13</xdr:row>
          <xdr:rowOff>209550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รองคณบดี/รอง ผอ.สำนัก/หัวหน้าสำนักงาน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180975</xdr:rowOff>
        </xdr:from>
        <xdr:to>
          <xdr:col>1</xdr:col>
          <xdr:colOff>2085975</xdr:colOff>
          <xdr:row>14</xdr:row>
          <xdr:rowOff>171450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อาจารย์ผู้สอน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E426"/>
  <sheetViews>
    <sheetView tabSelected="1" view="pageLayout" zoomScale="115" zoomScaleNormal="110" zoomScalePageLayoutView="115" workbookViewId="0">
      <selection sqref="A1:K1"/>
    </sheetView>
  </sheetViews>
  <sheetFormatPr defaultRowHeight="18.75" customHeight="1" x14ac:dyDescent="0.4"/>
  <cols>
    <col min="1" max="1" width="2.625" style="127" customWidth="1"/>
    <col min="2" max="2" width="31.875" style="127" customWidth="1"/>
    <col min="3" max="3" width="4.625" style="128" customWidth="1"/>
    <col min="4" max="4" width="28.25" style="127" customWidth="1"/>
    <col min="5" max="5" width="17.25" style="127" customWidth="1"/>
    <col min="6" max="10" width="3.75" style="127" customWidth="1"/>
    <col min="11" max="11" width="8.625" style="129" customWidth="1"/>
    <col min="12" max="12" width="9.125" style="130" customWidth="1"/>
    <col min="13" max="13" width="9.125" style="131" customWidth="1"/>
    <col min="14" max="14" width="16" style="127" customWidth="1"/>
    <col min="15" max="16384" width="9" style="127"/>
  </cols>
  <sheetData>
    <row r="1" spans="1:14" ht="44.25" customHeight="1" x14ac:dyDescent="0.4">
      <c r="A1" s="473" t="s">
        <v>148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2" t="s">
        <v>147</v>
      </c>
      <c r="M1" s="472"/>
    </row>
    <row r="2" spans="1:14" ht="18.75" customHeight="1" x14ac:dyDescent="0.4">
      <c r="A2" s="412" t="s">
        <v>190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</row>
    <row r="3" spans="1:14" ht="18.75" customHeight="1" x14ac:dyDescent="0.4">
      <c r="A3" s="412" t="s">
        <v>191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</row>
    <row r="4" spans="1:14" s="86" customFormat="1" ht="18.75" customHeight="1" x14ac:dyDescent="0.5">
      <c r="A4" s="413" t="s">
        <v>233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</row>
    <row r="5" spans="1:14" ht="18" customHeight="1" x14ac:dyDescent="0.45">
      <c r="A5" s="367" t="s">
        <v>6</v>
      </c>
      <c r="B5" s="368"/>
      <c r="C5" s="367" t="s">
        <v>7</v>
      </c>
      <c r="D5" s="369"/>
      <c r="E5" s="368"/>
      <c r="F5" s="387" t="s">
        <v>8</v>
      </c>
      <c r="G5" s="387"/>
      <c r="H5" s="387"/>
      <c r="I5" s="387"/>
      <c r="J5" s="387"/>
      <c r="K5" s="1" t="s">
        <v>9</v>
      </c>
      <c r="L5" s="2" t="s">
        <v>43</v>
      </c>
      <c r="M5" s="3" t="s">
        <v>10</v>
      </c>
    </row>
    <row r="6" spans="1:14" ht="18" customHeight="1" x14ac:dyDescent="0.45">
      <c r="A6" s="370" t="s">
        <v>0</v>
      </c>
      <c r="B6" s="371"/>
      <c r="C6" s="378" t="s">
        <v>2</v>
      </c>
      <c r="D6" s="372"/>
      <c r="E6" s="373"/>
      <c r="F6" s="364" t="s">
        <v>3</v>
      </c>
      <c r="G6" s="364"/>
      <c r="H6" s="364"/>
      <c r="I6" s="364"/>
      <c r="J6" s="364"/>
      <c r="K6" s="4" t="s">
        <v>12</v>
      </c>
      <c r="L6" s="5" t="s">
        <v>44</v>
      </c>
      <c r="M6" s="6" t="s">
        <v>12</v>
      </c>
    </row>
    <row r="7" spans="1:14" ht="18" customHeight="1" x14ac:dyDescent="0.4">
      <c r="A7" s="370" t="s">
        <v>1</v>
      </c>
      <c r="B7" s="371"/>
      <c r="C7" s="378"/>
      <c r="D7" s="372"/>
      <c r="E7" s="373"/>
      <c r="F7" s="364"/>
      <c r="G7" s="364"/>
      <c r="H7" s="364"/>
      <c r="I7" s="364"/>
      <c r="J7" s="364"/>
      <c r="K7" s="7" t="s">
        <v>42</v>
      </c>
      <c r="L7" s="8" t="s">
        <v>49</v>
      </c>
      <c r="M7" s="6" t="s">
        <v>45</v>
      </c>
    </row>
    <row r="8" spans="1:14" ht="18" customHeight="1" x14ac:dyDescent="0.4">
      <c r="A8" s="370"/>
      <c r="B8" s="374"/>
      <c r="C8" s="9"/>
      <c r="D8" s="10"/>
      <c r="E8" s="10"/>
      <c r="F8" s="11">
        <v>1</v>
      </c>
      <c r="G8" s="11">
        <v>2</v>
      </c>
      <c r="H8" s="11">
        <v>3</v>
      </c>
      <c r="I8" s="11">
        <v>4</v>
      </c>
      <c r="J8" s="12">
        <v>5</v>
      </c>
      <c r="K8" s="13"/>
      <c r="L8" s="8" t="s">
        <v>48</v>
      </c>
      <c r="M8" s="7" t="s">
        <v>46</v>
      </c>
    </row>
    <row r="9" spans="1:14" ht="18" customHeight="1" x14ac:dyDescent="0.4">
      <c r="A9" s="238"/>
      <c r="B9" s="14"/>
      <c r="C9" s="15"/>
      <c r="D9" s="16"/>
      <c r="E9" s="16"/>
      <c r="F9" s="17"/>
      <c r="G9" s="17"/>
      <c r="H9" s="17"/>
      <c r="I9" s="17"/>
      <c r="J9" s="18"/>
      <c r="K9" s="19"/>
      <c r="L9" s="20" t="s">
        <v>47</v>
      </c>
      <c r="M9" s="21"/>
    </row>
    <row r="10" spans="1:14" ht="18.75" customHeight="1" x14ac:dyDescent="0.4">
      <c r="A10" s="427" t="s">
        <v>21</v>
      </c>
      <c r="B10" s="428"/>
      <c r="C10" s="418" t="s">
        <v>4</v>
      </c>
      <c r="D10" s="419"/>
      <c r="E10" s="235" t="s">
        <v>5</v>
      </c>
      <c r="F10" s="22"/>
      <c r="G10" s="22"/>
      <c r="H10" s="22"/>
      <c r="I10" s="22"/>
      <c r="J10" s="22"/>
      <c r="K10" s="23"/>
      <c r="L10" s="24"/>
      <c r="M10" s="25"/>
    </row>
    <row r="11" spans="1:14" ht="18" customHeight="1" x14ac:dyDescent="0.4">
      <c r="A11" s="429" t="s">
        <v>234</v>
      </c>
      <c r="B11" s="430"/>
      <c r="C11" s="470" t="s">
        <v>236</v>
      </c>
      <c r="D11" s="471"/>
      <c r="E11" s="353">
        <v>3</v>
      </c>
      <c r="F11" s="338" t="s">
        <v>29</v>
      </c>
      <c r="G11" s="338" t="s">
        <v>29</v>
      </c>
      <c r="H11" s="338" t="s">
        <v>29</v>
      </c>
      <c r="I11" s="338" t="s">
        <v>29</v>
      </c>
      <c r="J11" s="338" t="s">
        <v>29</v>
      </c>
      <c r="K11" s="346"/>
      <c r="L11" s="333"/>
      <c r="M11" s="349">
        <f>IF(E11=1,5,IF(E11=2,7,IF(E11=3,0)))</f>
        <v>0</v>
      </c>
      <c r="N11" s="86"/>
    </row>
    <row r="12" spans="1:14" ht="18" customHeight="1" x14ac:dyDescent="0.4">
      <c r="A12" s="429" t="s">
        <v>235</v>
      </c>
      <c r="B12" s="430"/>
      <c r="C12" s="468" t="s">
        <v>227</v>
      </c>
      <c r="D12" s="469"/>
      <c r="E12" s="341"/>
      <c r="F12" s="339"/>
      <c r="G12" s="339"/>
      <c r="H12" s="339"/>
      <c r="I12" s="339"/>
      <c r="J12" s="339"/>
      <c r="K12" s="336"/>
      <c r="L12" s="334"/>
      <c r="M12" s="332"/>
      <c r="N12" s="86"/>
    </row>
    <row r="13" spans="1:14" ht="18" customHeight="1" x14ac:dyDescent="0.4">
      <c r="A13" s="432" t="s">
        <v>237</v>
      </c>
      <c r="B13" s="433"/>
      <c r="C13" s="468"/>
      <c r="D13" s="469"/>
      <c r="E13" s="341"/>
      <c r="F13" s="339"/>
      <c r="G13" s="339"/>
      <c r="H13" s="339"/>
      <c r="I13" s="339"/>
      <c r="J13" s="339"/>
      <c r="K13" s="336"/>
      <c r="L13" s="334"/>
      <c r="M13" s="332"/>
      <c r="N13" s="86"/>
    </row>
    <row r="14" spans="1:14" ht="18" customHeight="1" x14ac:dyDescent="0.4">
      <c r="A14" s="344"/>
      <c r="B14" s="345"/>
      <c r="C14" s="347"/>
      <c r="D14" s="348"/>
      <c r="E14" s="341"/>
      <c r="F14" s="339"/>
      <c r="G14" s="339"/>
      <c r="H14" s="339"/>
      <c r="I14" s="339"/>
      <c r="J14" s="339"/>
      <c r="K14" s="336"/>
      <c r="L14" s="334"/>
      <c r="M14" s="332"/>
      <c r="N14" s="86"/>
    </row>
    <row r="15" spans="1:14" ht="18" customHeight="1" x14ac:dyDescent="0.4">
      <c r="A15" s="466" t="s">
        <v>237</v>
      </c>
      <c r="B15" s="467"/>
      <c r="C15" s="329"/>
      <c r="D15" s="331"/>
      <c r="E15" s="342"/>
      <c r="F15" s="340"/>
      <c r="G15" s="340"/>
      <c r="H15" s="340"/>
      <c r="I15" s="340"/>
      <c r="J15" s="340"/>
      <c r="K15" s="337"/>
      <c r="L15" s="335"/>
      <c r="M15" s="330"/>
      <c r="N15" s="86"/>
    </row>
    <row r="16" spans="1:14" ht="18.75" customHeight="1" x14ac:dyDescent="0.4">
      <c r="A16" s="415" t="s">
        <v>146</v>
      </c>
      <c r="B16" s="416"/>
      <c r="C16" s="420" t="s">
        <v>4</v>
      </c>
      <c r="D16" s="421"/>
      <c r="E16" s="236" t="s">
        <v>5</v>
      </c>
      <c r="F16" s="26"/>
      <c r="G16" s="26"/>
      <c r="H16" s="26"/>
      <c r="I16" s="26"/>
      <c r="J16" s="26"/>
      <c r="K16" s="27"/>
      <c r="L16" s="24"/>
      <c r="M16" s="28"/>
      <c r="N16" s="86"/>
    </row>
    <row r="17" spans="1:13" ht="18.75" customHeight="1" x14ac:dyDescent="0.4">
      <c r="A17" s="431" t="s">
        <v>156</v>
      </c>
      <c r="B17" s="425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6"/>
    </row>
    <row r="18" spans="1:13" ht="18.75" customHeight="1" x14ac:dyDescent="0.4">
      <c r="A18" s="239"/>
      <c r="B18" s="216" t="s">
        <v>157</v>
      </c>
      <c r="C18" s="289" t="s">
        <v>192</v>
      </c>
      <c r="D18" s="232" t="s">
        <v>228</v>
      </c>
      <c r="E18" s="193"/>
      <c r="F18" s="186"/>
      <c r="G18" s="186"/>
      <c r="H18" s="29"/>
      <c r="I18" s="186"/>
      <c r="J18" s="186"/>
      <c r="K18" s="194">
        <f>IF(C28&gt;=40,5,IF(C28&gt;=35,4,IF(C28&gt;=30,3,IF(C28&gt;=25,2,IF(C28&gt;=1,1,IF(C28&lt;=0,0))))))</f>
        <v>0</v>
      </c>
      <c r="L18" s="64">
        <v>2</v>
      </c>
      <c r="M18" s="65">
        <f>K18*L18</f>
        <v>0</v>
      </c>
    </row>
    <row r="19" spans="1:13" ht="18.75" customHeight="1" x14ac:dyDescent="0.4">
      <c r="A19" s="240" t="s">
        <v>98</v>
      </c>
      <c r="B19" s="147"/>
      <c r="C19" s="220"/>
      <c r="D19" s="276" t="s">
        <v>229</v>
      </c>
      <c r="E19" s="195"/>
      <c r="F19" s="234"/>
      <c r="G19" s="234"/>
      <c r="H19" s="31"/>
      <c r="I19" s="234"/>
      <c r="J19" s="234"/>
      <c r="K19" s="123"/>
      <c r="L19" s="68"/>
      <c r="M19" s="69"/>
    </row>
    <row r="20" spans="1:13" ht="18.75" customHeight="1" x14ac:dyDescent="0.4">
      <c r="A20" s="240" t="s">
        <v>99</v>
      </c>
      <c r="B20" s="147"/>
      <c r="C20" s="220"/>
      <c r="D20" s="276" t="s">
        <v>230</v>
      </c>
      <c r="E20" s="195"/>
      <c r="F20" s="234"/>
      <c r="G20" s="234"/>
      <c r="H20" s="31"/>
      <c r="I20" s="234"/>
      <c r="J20" s="234"/>
      <c r="K20" s="123"/>
      <c r="L20" s="68"/>
      <c r="M20" s="69"/>
    </row>
    <row r="21" spans="1:13" ht="18.75" customHeight="1" x14ac:dyDescent="0.4">
      <c r="A21" s="240" t="s">
        <v>100</v>
      </c>
      <c r="B21" s="147"/>
      <c r="C21" s="220"/>
      <c r="D21" s="231" t="s">
        <v>231</v>
      </c>
      <c r="E21" s="195"/>
      <c r="F21" s="234"/>
      <c r="G21" s="234"/>
      <c r="H21" s="31"/>
      <c r="I21" s="234"/>
      <c r="J21" s="234"/>
      <c r="K21" s="123"/>
      <c r="L21" s="68"/>
      <c r="M21" s="69"/>
    </row>
    <row r="22" spans="1:13" ht="18.75" customHeight="1" x14ac:dyDescent="0.4">
      <c r="A22" s="240" t="s">
        <v>101</v>
      </c>
      <c r="B22" s="147"/>
      <c r="C22" s="220"/>
      <c r="D22" s="231" t="s">
        <v>232</v>
      </c>
      <c r="E22" s="195"/>
      <c r="F22" s="234"/>
      <c r="G22" s="234"/>
      <c r="H22" s="31"/>
      <c r="I22" s="234"/>
      <c r="J22" s="234"/>
      <c r="K22" s="123"/>
      <c r="L22" s="68"/>
      <c r="M22" s="69"/>
    </row>
    <row r="23" spans="1:13" ht="18.75" customHeight="1" x14ac:dyDescent="0.4">
      <c r="A23" s="240" t="s">
        <v>102</v>
      </c>
      <c r="B23" s="147"/>
      <c r="C23" s="220"/>
      <c r="D23" s="231"/>
      <c r="E23" s="195"/>
      <c r="F23" s="234"/>
      <c r="G23" s="234"/>
      <c r="H23" s="31"/>
      <c r="I23" s="234"/>
      <c r="J23" s="234"/>
      <c r="K23" s="123"/>
      <c r="L23" s="68"/>
      <c r="M23" s="69"/>
    </row>
    <row r="24" spans="1:13" ht="18.75" customHeight="1" x14ac:dyDescent="0.4">
      <c r="A24" s="240" t="s">
        <v>103</v>
      </c>
      <c r="B24" s="147"/>
      <c r="C24" s="220"/>
      <c r="D24" s="82" t="s">
        <v>85</v>
      </c>
      <c r="E24" s="195"/>
      <c r="F24" s="234"/>
      <c r="G24" s="234"/>
      <c r="H24" s="31"/>
      <c r="I24" s="234"/>
      <c r="J24" s="234"/>
      <c r="K24" s="123"/>
      <c r="L24" s="68"/>
      <c r="M24" s="69"/>
    </row>
    <row r="25" spans="1:13" ht="18.75" customHeight="1" x14ac:dyDescent="0.4">
      <c r="A25" s="240" t="s">
        <v>104</v>
      </c>
      <c r="B25" s="147"/>
      <c r="C25" s="220"/>
      <c r="D25" s="231" t="s">
        <v>223</v>
      </c>
      <c r="E25" s="195"/>
      <c r="F25" s="234"/>
      <c r="G25" s="234"/>
      <c r="H25" s="31"/>
      <c r="I25" s="234"/>
      <c r="J25" s="234"/>
      <c r="K25" s="123"/>
      <c r="L25" s="68"/>
      <c r="M25" s="69"/>
    </row>
    <row r="26" spans="1:13" ht="18.75" customHeight="1" x14ac:dyDescent="0.4">
      <c r="A26" s="240" t="s">
        <v>106</v>
      </c>
      <c r="B26" s="147"/>
      <c r="C26" s="220"/>
      <c r="D26" s="231" t="s">
        <v>225</v>
      </c>
      <c r="E26" s="195"/>
      <c r="F26" s="234"/>
      <c r="G26" s="234"/>
      <c r="H26" s="31"/>
      <c r="I26" s="234"/>
      <c r="J26" s="234"/>
      <c r="K26" s="123"/>
      <c r="L26" s="68"/>
      <c r="M26" s="69"/>
    </row>
    <row r="27" spans="1:13" ht="18.75" customHeight="1" x14ac:dyDescent="0.4">
      <c r="A27" s="240" t="s">
        <v>105</v>
      </c>
      <c r="B27" s="147"/>
      <c r="C27" s="220"/>
      <c r="D27" s="231" t="s">
        <v>224</v>
      </c>
      <c r="E27" s="195"/>
      <c r="F27" s="234"/>
      <c r="G27" s="234"/>
      <c r="H27" s="31"/>
      <c r="I27" s="234"/>
      <c r="J27" s="234"/>
      <c r="K27" s="123"/>
      <c r="L27" s="68"/>
      <c r="M27" s="69"/>
    </row>
    <row r="28" spans="1:13" ht="18.75" customHeight="1" x14ac:dyDescent="0.4">
      <c r="A28" s="241"/>
      <c r="B28" s="144" t="s">
        <v>124</v>
      </c>
      <c r="C28" s="50">
        <f>IF(COUNTA(C19:C27)&gt;=2,SUM(C19:C27)*3,SUM(C19:C27)*2.5)</f>
        <v>0</v>
      </c>
      <c r="D28" s="77" t="s">
        <v>226</v>
      </c>
      <c r="E28" s="196"/>
      <c r="F28" s="32"/>
      <c r="G28" s="32"/>
      <c r="H28" s="33"/>
      <c r="I28" s="32"/>
      <c r="J28" s="32"/>
      <c r="K28" s="124"/>
      <c r="L28" s="80"/>
      <c r="M28" s="81"/>
    </row>
    <row r="29" spans="1:13" ht="18" customHeight="1" x14ac:dyDescent="0.45">
      <c r="A29" s="367" t="s">
        <v>6</v>
      </c>
      <c r="B29" s="368"/>
      <c r="C29" s="367" t="s">
        <v>7</v>
      </c>
      <c r="D29" s="369"/>
      <c r="E29" s="368"/>
      <c r="F29" s="387" t="s">
        <v>8</v>
      </c>
      <c r="G29" s="387"/>
      <c r="H29" s="387"/>
      <c r="I29" s="387"/>
      <c r="J29" s="387"/>
      <c r="K29" s="1" t="s">
        <v>9</v>
      </c>
      <c r="L29" s="39" t="s">
        <v>43</v>
      </c>
      <c r="M29" s="3" t="s">
        <v>10</v>
      </c>
    </row>
    <row r="30" spans="1:13" ht="18" customHeight="1" x14ac:dyDescent="0.45">
      <c r="A30" s="370" t="s">
        <v>0</v>
      </c>
      <c r="B30" s="371"/>
      <c r="C30" s="378" t="s">
        <v>2</v>
      </c>
      <c r="D30" s="372"/>
      <c r="E30" s="373"/>
      <c r="F30" s="364" t="s">
        <v>3</v>
      </c>
      <c r="G30" s="364"/>
      <c r="H30" s="364"/>
      <c r="I30" s="364"/>
      <c r="J30" s="364"/>
      <c r="K30" s="4" t="s">
        <v>12</v>
      </c>
      <c r="L30" s="40" t="s">
        <v>44</v>
      </c>
      <c r="M30" s="6" t="s">
        <v>12</v>
      </c>
    </row>
    <row r="31" spans="1:13" ht="18" customHeight="1" x14ac:dyDescent="0.4">
      <c r="A31" s="370" t="s">
        <v>1</v>
      </c>
      <c r="B31" s="371"/>
      <c r="C31" s="378"/>
      <c r="D31" s="372"/>
      <c r="E31" s="373"/>
      <c r="F31" s="364"/>
      <c r="G31" s="364"/>
      <c r="H31" s="364"/>
      <c r="I31" s="364"/>
      <c r="J31" s="364"/>
      <c r="K31" s="7" t="s">
        <v>42</v>
      </c>
      <c r="L31" s="40" t="s">
        <v>30</v>
      </c>
      <c r="M31" s="6" t="s">
        <v>45</v>
      </c>
    </row>
    <row r="32" spans="1:13" ht="18" customHeight="1" x14ac:dyDescent="0.4">
      <c r="A32" s="370"/>
      <c r="B32" s="374"/>
      <c r="C32" s="377"/>
      <c r="D32" s="375"/>
      <c r="E32" s="376"/>
      <c r="F32" s="11">
        <v>1</v>
      </c>
      <c r="G32" s="11">
        <v>2</v>
      </c>
      <c r="H32" s="11">
        <v>3</v>
      </c>
      <c r="I32" s="11">
        <v>4</v>
      </c>
      <c r="J32" s="11">
        <v>5</v>
      </c>
      <c r="K32" s="13"/>
      <c r="L32" s="40" t="s">
        <v>31</v>
      </c>
      <c r="M32" s="7" t="s">
        <v>46</v>
      </c>
    </row>
    <row r="33" spans="1:13" ht="18" customHeight="1" x14ac:dyDescent="0.4">
      <c r="A33" s="243"/>
      <c r="B33" s="41"/>
      <c r="C33" s="9"/>
      <c r="D33" s="10"/>
      <c r="E33" s="42"/>
      <c r="F33" s="43"/>
      <c r="G33" s="43"/>
      <c r="H33" s="43"/>
      <c r="I33" s="43"/>
      <c r="J33" s="43"/>
      <c r="K33" s="13"/>
      <c r="L33" s="40" t="s">
        <v>32</v>
      </c>
      <c r="M33" s="44"/>
    </row>
    <row r="34" spans="1:13" ht="18" customHeight="1" x14ac:dyDescent="0.4">
      <c r="A34" s="238"/>
      <c r="B34" s="14"/>
      <c r="C34" s="417" t="s">
        <v>4</v>
      </c>
      <c r="D34" s="366"/>
      <c r="E34" s="45" t="s">
        <v>5</v>
      </c>
      <c r="F34" s="46"/>
      <c r="G34" s="46"/>
      <c r="H34" s="17"/>
      <c r="I34" s="17"/>
      <c r="J34" s="17"/>
      <c r="K34" s="19"/>
      <c r="L34" s="47"/>
      <c r="M34" s="21"/>
    </row>
    <row r="35" spans="1:13" s="86" customFormat="1" ht="18.75" customHeight="1" x14ac:dyDescent="0.4">
      <c r="A35" s="244"/>
      <c r="B35" s="226" t="s">
        <v>96</v>
      </c>
      <c r="C35" s="67"/>
      <c r="D35" s="231"/>
      <c r="E35" s="422"/>
      <c r="F35" s="414"/>
      <c r="G35" s="414"/>
      <c r="H35" s="414"/>
      <c r="I35" s="414"/>
      <c r="J35" s="414"/>
      <c r="K35" s="123">
        <f>IF(C46&gt;=2,5,IF(C46&gt;=1,3,IF(C46&lt;=0,0)))</f>
        <v>0</v>
      </c>
      <c r="L35" s="68">
        <v>0.5</v>
      </c>
      <c r="M35" s="69">
        <f>K35*L35</f>
        <v>0</v>
      </c>
    </row>
    <row r="36" spans="1:13" s="86" customFormat="1" ht="18.75" customHeight="1" x14ac:dyDescent="0.4">
      <c r="A36" s="244"/>
      <c r="B36" s="226" t="s">
        <v>126</v>
      </c>
      <c r="C36" s="148"/>
      <c r="D36" s="231" t="s">
        <v>22</v>
      </c>
      <c r="E36" s="422"/>
      <c r="F36" s="414"/>
      <c r="G36" s="414"/>
      <c r="H36" s="414"/>
      <c r="I36" s="414"/>
      <c r="J36" s="414"/>
      <c r="K36" s="123"/>
      <c r="L36" s="68"/>
      <c r="M36" s="69"/>
    </row>
    <row r="37" spans="1:13" s="86" customFormat="1" ht="18.75" customHeight="1" x14ac:dyDescent="0.4">
      <c r="A37" s="240" t="s">
        <v>98</v>
      </c>
      <c r="B37" s="360"/>
      <c r="C37" s="361"/>
      <c r="D37" s="231" t="s">
        <v>187</v>
      </c>
      <c r="E37" s="233"/>
      <c r="F37" s="234"/>
      <c r="G37" s="234"/>
      <c r="H37" s="234"/>
      <c r="I37" s="234"/>
      <c r="J37" s="234"/>
      <c r="K37" s="123"/>
      <c r="L37" s="68"/>
      <c r="M37" s="69"/>
    </row>
    <row r="38" spans="1:13" s="86" customFormat="1" ht="18.75" customHeight="1" x14ac:dyDescent="0.4">
      <c r="A38" s="240" t="s">
        <v>99</v>
      </c>
      <c r="B38" s="360"/>
      <c r="C38" s="361"/>
      <c r="D38" s="231" t="s">
        <v>23</v>
      </c>
      <c r="E38" s="233"/>
      <c r="F38" s="234"/>
      <c r="G38" s="234"/>
      <c r="H38" s="234"/>
      <c r="I38" s="234"/>
      <c r="J38" s="234"/>
      <c r="K38" s="123"/>
      <c r="L38" s="68"/>
      <c r="M38" s="69"/>
    </row>
    <row r="39" spans="1:13" s="86" customFormat="1" ht="18.75" customHeight="1" x14ac:dyDescent="0.4">
      <c r="A39" s="240" t="s">
        <v>100</v>
      </c>
      <c r="B39" s="360"/>
      <c r="C39" s="361"/>
      <c r="D39" s="231" t="s">
        <v>188</v>
      </c>
      <c r="E39" s="233"/>
      <c r="F39" s="234"/>
      <c r="G39" s="234"/>
      <c r="H39" s="234"/>
      <c r="I39" s="234"/>
      <c r="J39" s="234"/>
      <c r="K39" s="123"/>
      <c r="L39" s="68"/>
      <c r="M39" s="69"/>
    </row>
    <row r="40" spans="1:13" s="86" customFormat="1" ht="18.75" customHeight="1" x14ac:dyDescent="0.4">
      <c r="A40" s="240" t="s">
        <v>101</v>
      </c>
      <c r="B40" s="360"/>
      <c r="C40" s="361"/>
      <c r="D40" s="231" t="s">
        <v>158</v>
      </c>
      <c r="E40" s="233"/>
      <c r="F40" s="234"/>
      <c r="G40" s="234"/>
      <c r="H40" s="234"/>
      <c r="I40" s="234"/>
      <c r="J40" s="234"/>
      <c r="K40" s="123"/>
      <c r="L40" s="68"/>
      <c r="M40" s="69"/>
    </row>
    <row r="41" spans="1:13" s="86" customFormat="1" ht="18.75" customHeight="1" x14ac:dyDescent="0.4">
      <c r="A41" s="240" t="s">
        <v>102</v>
      </c>
      <c r="B41" s="360"/>
      <c r="C41" s="361"/>
      <c r="D41" s="231" t="s">
        <v>189</v>
      </c>
      <c r="E41" s="233"/>
      <c r="F41" s="234"/>
      <c r="G41" s="234"/>
      <c r="H41" s="234"/>
      <c r="I41" s="234"/>
      <c r="J41" s="234"/>
      <c r="K41" s="123"/>
      <c r="L41" s="68"/>
      <c r="M41" s="69"/>
    </row>
    <row r="42" spans="1:13" s="86" customFormat="1" ht="18.75" customHeight="1" x14ac:dyDescent="0.4">
      <c r="A42" s="240" t="s">
        <v>103</v>
      </c>
      <c r="B42" s="360"/>
      <c r="C42" s="361"/>
      <c r="D42" s="231"/>
      <c r="E42" s="233"/>
      <c r="F42" s="234"/>
      <c r="G42" s="234"/>
      <c r="H42" s="234"/>
      <c r="I42" s="234"/>
      <c r="J42" s="234"/>
      <c r="K42" s="123"/>
      <c r="L42" s="68"/>
      <c r="M42" s="69"/>
    </row>
    <row r="43" spans="1:13" s="86" customFormat="1" ht="18.75" customHeight="1" x14ac:dyDescent="0.4">
      <c r="A43" s="240" t="s">
        <v>104</v>
      </c>
      <c r="B43" s="360"/>
      <c r="C43" s="361"/>
      <c r="D43" s="231"/>
      <c r="E43" s="233"/>
      <c r="F43" s="234"/>
      <c r="G43" s="234"/>
      <c r="H43" s="234"/>
      <c r="I43" s="234"/>
      <c r="J43" s="234"/>
      <c r="K43" s="123"/>
      <c r="L43" s="68"/>
      <c r="M43" s="69"/>
    </row>
    <row r="44" spans="1:13" s="86" customFormat="1" ht="18.75" customHeight="1" x14ac:dyDescent="0.4">
      <c r="A44" s="240" t="s">
        <v>106</v>
      </c>
      <c r="B44" s="360"/>
      <c r="C44" s="361"/>
      <c r="D44" s="231"/>
      <c r="E44" s="233"/>
      <c r="F44" s="234"/>
      <c r="G44" s="234"/>
      <c r="H44" s="234"/>
      <c r="I44" s="234"/>
      <c r="J44" s="234"/>
      <c r="K44" s="123"/>
      <c r="L44" s="68"/>
      <c r="M44" s="69"/>
    </row>
    <row r="45" spans="1:13" s="86" customFormat="1" ht="18.75" customHeight="1" x14ac:dyDescent="0.4">
      <c r="A45" s="240" t="s">
        <v>105</v>
      </c>
      <c r="B45" s="360"/>
      <c r="C45" s="361"/>
      <c r="D45" s="231"/>
      <c r="E45" s="233"/>
      <c r="F45" s="234"/>
      <c r="G45" s="234"/>
      <c r="H45" s="234"/>
      <c r="I45" s="234"/>
      <c r="J45" s="234"/>
      <c r="K45" s="123"/>
      <c r="L45" s="68"/>
      <c r="M45" s="69"/>
    </row>
    <row r="46" spans="1:13" s="86" customFormat="1" ht="18.75" customHeight="1" x14ac:dyDescent="0.4">
      <c r="A46" s="245"/>
      <c r="B46" s="156" t="s">
        <v>109</v>
      </c>
      <c r="C46" s="67">
        <f>COUNTA(B37:C45)</f>
        <v>0</v>
      </c>
      <c r="D46" s="231"/>
      <c r="E46" s="78"/>
      <c r="F46" s="32"/>
      <c r="G46" s="32"/>
      <c r="H46" s="32"/>
      <c r="I46" s="32"/>
      <c r="J46" s="32"/>
      <c r="K46" s="124"/>
      <c r="L46" s="80"/>
      <c r="M46" s="81"/>
    </row>
    <row r="47" spans="1:13" ht="18.75" customHeight="1" x14ac:dyDescent="0.4">
      <c r="A47" s="246"/>
      <c r="B47" s="227" t="s">
        <v>159</v>
      </c>
      <c r="C47" s="182" t="s">
        <v>97</v>
      </c>
      <c r="D47" s="197" t="s">
        <v>28</v>
      </c>
      <c r="E47" s="185"/>
      <c r="F47" s="186"/>
      <c r="G47" s="186"/>
      <c r="H47" s="186"/>
      <c r="I47" s="186"/>
      <c r="J47" s="186"/>
      <c r="K47" s="122">
        <f>IF(C48&gt;=4.51,5,IF(C48&gt;=3.51,4,IF(C48&gt;=2.51,3,IF(C48&gt;=1.51,2,IF(C48&gt;=1,1,IF(C48&lt;=0,0))))))</f>
        <v>0</v>
      </c>
      <c r="L47" s="64">
        <v>0.5</v>
      </c>
      <c r="M47" s="65">
        <f>K47*L47</f>
        <v>0</v>
      </c>
    </row>
    <row r="48" spans="1:13" ht="18.75" customHeight="1" x14ac:dyDescent="0.4">
      <c r="A48" s="244"/>
      <c r="B48" s="316" t="s">
        <v>222</v>
      </c>
      <c r="C48" s="354"/>
      <c r="D48" s="161" t="s">
        <v>27</v>
      </c>
      <c r="E48" s="233"/>
      <c r="F48" s="234"/>
      <c r="G48" s="234"/>
      <c r="H48" s="234"/>
      <c r="I48" s="234"/>
      <c r="J48" s="234"/>
      <c r="K48" s="123"/>
      <c r="L48" s="68"/>
      <c r="M48" s="69"/>
    </row>
    <row r="49" spans="1:13" ht="18.75" customHeight="1" x14ac:dyDescent="0.4">
      <c r="A49" s="244"/>
      <c r="B49" s="355"/>
      <c r="C49" s="357"/>
      <c r="D49" s="66" t="s">
        <v>26</v>
      </c>
      <c r="E49" s="233"/>
      <c r="F49" s="234"/>
      <c r="G49" s="234"/>
      <c r="H49" s="234"/>
      <c r="I49" s="234"/>
      <c r="J49" s="234"/>
      <c r="K49" s="123"/>
      <c r="L49" s="68"/>
      <c r="M49" s="69"/>
    </row>
    <row r="50" spans="1:13" ht="18.75" customHeight="1" x14ac:dyDescent="0.4">
      <c r="A50" s="244"/>
      <c r="B50" s="355"/>
      <c r="C50" s="49"/>
      <c r="D50" s="66" t="s">
        <v>25</v>
      </c>
      <c r="E50" s="233"/>
      <c r="F50" s="234"/>
      <c r="G50" s="234"/>
      <c r="H50" s="234"/>
      <c r="I50" s="234"/>
      <c r="J50" s="234"/>
      <c r="K50" s="123"/>
      <c r="L50" s="68"/>
      <c r="M50" s="69"/>
    </row>
    <row r="51" spans="1:13" ht="18.75" customHeight="1" x14ac:dyDescent="0.4">
      <c r="A51" s="244"/>
      <c r="B51" s="154"/>
      <c r="C51" s="310"/>
      <c r="D51" s="66" t="s">
        <v>24</v>
      </c>
      <c r="E51" s="233"/>
      <c r="F51" s="234"/>
      <c r="G51" s="234"/>
      <c r="H51" s="234"/>
      <c r="I51" s="234"/>
      <c r="J51" s="234"/>
      <c r="K51" s="123"/>
      <c r="L51" s="68"/>
      <c r="M51" s="69"/>
    </row>
    <row r="52" spans="1:13" ht="18.75" customHeight="1" x14ac:dyDescent="0.4">
      <c r="A52" s="244"/>
      <c r="B52" s="355"/>
      <c r="C52" s="49"/>
      <c r="D52" s="66" t="s">
        <v>178</v>
      </c>
      <c r="E52" s="233"/>
      <c r="F52" s="234"/>
      <c r="G52" s="234"/>
      <c r="H52" s="234"/>
      <c r="I52" s="234"/>
      <c r="J52" s="234"/>
      <c r="K52" s="123"/>
      <c r="L52" s="68"/>
      <c r="M52" s="69"/>
    </row>
    <row r="53" spans="1:13" ht="18.75" customHeight="1" x14ac:dyDescent="0.4">
      <c r="A53" s="244" t="s">
        <v>87</v>
      </c>
      <c r="B53" s="355"/>
      <c r="C53" s="49"/>
      <c r="D53" s="66" t="s">
        <v>186</v>
      </c>
      <c r="E53" s="233"/>
      <c r="F53" s="234"/>
      <c r="G53" s="234"/>
      <c r="H53" s="234"/>
      <c r="I53" s="234"/>
      <c r="J53" s="234"/>
      <c r="K53" s="123"/>
      <c r="L53" s="68"/>
      <c r="M53" s="69"/>
    </row>
    <row r="54" spans="1:13" ht="18.75" customHeight="1" x14ac:dyDescent="0.4">
      <c r="A54" s="241"/>
      <c r="B54" s="356"/>
      <c r="C54" s="50"/>
      <c r="D54" s="145"/>
      <c r="E54" s="78"/>
      <c r="F54" s="32"/>
      <c r="G54" s="32"/>
      <c r="H54" s="32"/>
      <c r="I54" s="32"/>
      <c r="J54" s="32"/>
      <c r="K54" s="124"/>
      <c r="L54" s="80"/>
      <c r="M54" s="81"/>
    </row>
    <row r="55" spans="1:13" ht="18.75" customHeight="1" x14ac:dyDescent="0.4">
      <c r="A55" s="242"/>
      <c r="B55" s="30"/>
      <c r="C55" s="34"/>
      <c r="D55" s="30"/>
      <c r="E55" s="51"/>
      <c r="F55" s="52"/>
      <c r="G55" s="52"/>
      <c r="H55" s="52"/>
      <c r="I55" s="52"/>
      <c r="J55" s="35"/>
      <c r="K55" s="36"/>
      <c r="L55" s="37"/>
      <c r="M55" s="38"/>
    </row>
    <row r="56" spans="1:13" ht="18.75" customHeight="1" x14ac:dyDescent="0.4">
      <c r="A56" s="242"/>
      <c r="B56" s="30"/>
      <c r="C56" s="34"/>
      <c r="D56" s="30"/>
      <c r="E56" s="51"/>
      <c r="F56" s="52"/>
      <c r="G56" s="52"/>
      <c r="H56" s="52"/>
      <c r="I56" s="52"/>
      <c r="J56" s="35"/>
      <c r="K56" s="36"/>
      <c r="L56" s="37"/>
      <c r="M56" s="38"/>
    </row>
    <row r="57" spans="1:13" ht="18.75" customHeight="1" x14ac:dyDescent="0.4">
      <c r="A57" s="242"/>
      <c r="B57" s="30"/>
      <c r="C57" s="34"/>
      <c r="D57" s="30"/>
      <c r="E57" s="51"/>
      <c r="F57" s="52"/>
      <c r="G57" s="52"/>
      <c r="H57" s="52"/>
      <c r="I57" s="52"/>
      <c r="J57" s="35"/>
      <c r="K57" s="36"/>
      <c r="L57" s="37"/>
      <c r="M57" s="38"/>
    </row>
    <row r="58" spans="1:13" ht="18.75" customHeight="1" x14ac:dyDescent="0.45">
      <c r="A58" s="367" t="s">
        <v>6</v>
      </c>
      <c r="B58" s="368"/>
      <c r="C58" s="367" t="s">
        <v>7</v>
      </c>
      <c r="D58" s="369"/>
      <c r="E58" s="368"/>
      <c r="F58" s="387" t="s">
        <v>8</v>
      </c>
      <c r="G58" s="387"/>
      <c r="H58" s="387"/>
      <c r="I58" s="387"/>
      <c r="J58" s="387"/>
      <c r="K58" s="1" t="s">
        <v>9</v>
      </c>
      <c r="L58" s="39" t="s">
        <v>43</v>
      </c>
      <c r="M58" s="3" t="s">
        <v>10</v>
      </c>
    </row>
    <row r="59" spans="1:13" s="86" customFormat="1" ht="18.75" customHeight="1" x14ac:dyDescent="0.45">
      <c r="A59" s="370" t="s">
        <v>0</v>
      </c>
      <c r="B59" s="371"/>
      <c r="C59" s="378" t="s">
        <v>2</v>
      </c>
      <c r="D59" s="372"/>
      <c r="E59" s="373"/>
      <c r="F59" s="364" t="s">
        <v>3</v>
      </c>
      <c r="G59" s="364"/>
      <c r="H59" s="364"/>
      <c r="I59" s="364"/>
      <c r="J59" s="364"/>
      <c r="K59" s="4" t="s">
        <v>12</v>
      </c>
      <c r="L59" s="40" t="s">
        <v>44</v>
      </c>
      <c r="M59" s="6" t="s">
        <v>12</v>
      </c>
    </row>
    <row r="60" spans="1:13" s="86" customFormat="1" ht="18.75" customHeight="1" x14ac:dyDescent="0.4">
      <c r="A60" s="370" t="s">
        <v>1</v>
      </c>
      <c r="B60" s="371"/>
      <c r="C60" s="378"/>
      <c r="D60" s="372"/>
      <c r="E60" s="373"/>
      <c r="F60" s="364"/>
      <c r="G60" s="364"/>
      <c r="H60" s="364"/>
      <c r="I60" s="364"/>
      <c r="J60" s="364"/>
      <c r="K60" s="7" t="s">
        <v>42</v>
      </c>
      <c r="L60" s="40" t="s">
        <v>30</v>
      </c>
      <c r="M60" s="6" t="s">
        <v>45</v>
      </c>
    </row>
    <row r="61" spans="1:13" ht="18.75" customHeight="1" x14ac:dyDescent="0.4">
      <c r="A61" s="370"/>
      <c r="B61" s="374"/>
      <c r="C61" s="377"/>
      <c r="D61" s="375"/>
      <c r="E61" s="376"/>
      <c r="F61" s="11">
        <v>1</v>
      </c>
      <c r="G61" s="11">
        <v>2</v>
      </c>
      <c r="H61" s="11">
        <v>3</v>
      </c>
      <c r="I61" s="11">
        <v>4</v>
      </c>
      <c r="J61" s="11">
        <v>5</v>
      </c>
      <c r="K61" s="13"/>
      <c r="L61" s="40" t="s">
        <v>31</v>
      </c>
      <c r="M61" s="7" t="s">
        <v>46</v>
      </c>
    </row>
    <row r="62" spans="1:13" ht="18.75" customHeight="1" x14ac:dyDescent="0.4">
      <c r="A62" s="243"/>
      <c r="B62" s="41"/>
      <c r="C62" s="9"/>
      <c r="D62" s="10"/>
      <c r="E62" s="42"/>
      <c r="F62" s="234"/>
      <c r="G62" s="234"/>
      <c r="H62" s="43"/>
      <c r="I62" s="43"/>
      <c r="J62" s="43"/>
      <c r="K62" s="13"/>
      <c r="L62" s="40" t="s">
        <v>32</v>
      </c>
      <c r="M62" s="44"/>
    </row>
    <row r="63" spans="1:13" ht="18.75" customHeight="1" x14ac:dyDescent="0.4">
      <c r="A63" s="238"/>
      <c r="B63" s="14"/>
      <c r="C63" s="417" t="s">
        <v>4</v>
      </c>
      <c r="D63" s="366"/>
      <c r="E63" s="45" t="s">
        <v>5</v>
      </c>
      <c r="F63" s="78"/>
      <c r="G63" s="78"/>
      <c r="H63" s="17"/>
      <c r="I63" s="17"/>
      <c r="J63" s="17"/>
      <c r="K63" s="19"/>
      <c r="L63" s="47"/>
      <c r="M63" s="21"/>
    </row>
    <row r="64" spans="1:13" ht="18.75" customHeight="1" x14ac:dyDescent="0.4">
      <c r="A64" s="423" t="s">
        <v>149</v>
      </c>
      <c r="B64" s="424"/>
      <c r="C64" s="424"/>
      <c r="D64" s="425"/>
      <c r="E64" s="425"/>
      <c r="F64" s="425"/>
      <c r="G64" s="425"/>
      <c r="H64" s="425"/>
      <c r="I64" s="425"/>
      <c r="J64" s="425"/>
      <c r="K64" s="425"/>
      <c r="L64" s="425"/>
      <c r="M64" s="426"/>
    </row>
    <row r="65" spans="1:13" ht="18.75" customHeight="1" x14ac:dyDescent="0.4">
      <c r="A65" s="247"/>
      <c r="B65" s="227" t="s">
        <v>145</v>
      </c>
      <c r="C65" s="155"/>
      <c r="D65" s="232" t="s">
        <v>34</v>
      </c>
      <c r="E65" s="138"/>
      <c r="F65" s="136"/>
      <c r="G65" s="136"/>
      <c r="H65" s="136"/>
      <c r="I65" s="136"/>
      <c r="J65" s="136"/>
      <c r="K65" s="150">
        <f>IF(C110&gt;=7,5,IF(C110&gt;=5.01,4,IF(C110&gt;=3.01,3,IF(C110&gt;=1.51,2,IF(C110&gt;=1.5,1,IF(C110&lt;=0,0))))))</f>
        <v>0</v>
      </c>
      <c r="L65" s="64">
        <v>1</v>
      </c>
      <c r="M65" s="151">
        <f>K65*L65</f>
        <v>0</v>
      </c>
    </row>
    <row r="66" spans="1:13" ht="18.75" customHeight="1" x14ac:dyDescent="0.4">
      <c r="A66" s="244"/>
      <c r="B66" s="226" t="s">
        <v>50</v>
      </c>
      <c r="C66" s="67"/>
      <c r="D66" s="231" t="s">
        <v>35</v>
      </c>
      <c r="E66" s="233"/>
      <c r="F66" s="234"/>
      <c r="G66" s="234"/>
      <c r="H66" s="234"/>
      <c r="I66" s="234"/>
      <c r="J66" s="234"/>
      <c r="K66" s="76"/>
      <c r="L66" s="68"/>
      <c r="M66" s="69"/>
    </row>
    <row r="67" spans="1:13" ht="18.75" customHeight="1" x14ac:dyDescent="0.4">
      <c r="A67" s="244"/>
      <c r="B67" s="276" t="s">
        <v>199</v>
      </c>
      <c r="C67" s="67"/>
      <c r="D67" s="231" t="s">
        <v>36</v>
      </c>
      <c r="E67" s="233"/>
      <c r="F67" s="234"/>
      <c r="G67" s="234"/>
      <c r="H67" s="234"/>
      <c r="I67" s="234"/>
      <c r="J67" s="234"/>
      <c r="K67" s="76"/>
      <c r="L67" s="68"/>
      <c r="M67" s="69"/>
    </row>
    <row r="68" spans="1:13" ht="18.75" customHeight="1" x14ac:dyDescent="0.4">
      <c r="A68" s="240" t="s">
        <v>98</v>
      </c>
      <c r="B68" s="360"/>
      <c r="C68" s="361"/>
      <c r="D68" s="231" t="s">
        <v>37</v>
      </c>
      <c r="E68" s="233"/>
      <c r="F68" s="234"/>
      <c r="G68" s="234"/>
      <c r="H68" s="234"/>
      <c r="I68" s="234"/>
      <c r="J68" s="234"/>
      <c r="K68" s="76"/>
      <c r="L68" s="68"/>
      <c r="M68" s="69"/>
    </row>
    <row r="69" spans="1:13" ht="18.75" customHeight="1" x14ac:dyDescent="0.4">
      <c r="A69" s="240" t="s">
        <v>99</v>
      </c>
      <c r="B69" s="360"/>
      <c r="C69" s="361"/>
      <c r="D69" s="152" t="s">
        <v>89</v>
      </c>
      <c r="E69" s="233"/>
      <c r="F69" s="234"/>
      <c r="G69" s="234"/>
      <c r="H69" s="234"/>
      <c r="I69" s="234"/>
      <c r="J69" s="234"/>
      <c r="K69" s="76"/>
      <c r="L69" s="68"/>
      <c r="M69" s="69"/>
    </row>
    <row r="70" spans="1:13" ht="18.75" customHeight="1" x14ac:dyDescent="0.4">
      <c r="A70" s="240" t="s">
        <v>100</v>
      </c>
      <c r="B70" s="360"/>
      <c r="C70" s="361"/>
      <c r="D70" s="152"/>
      <c r="E70" s="233"/>
      <c r="F70" s="234"/>
      <c r="G70" s="234"/>
      <c r="H70" s="234"/>
      <c r="I70" s="234"/>
      <c r="J70" s="234"/>
      <c r="K70" s="76"/>
      <c r="L70" s="68"/>
      <c r="M70" s="69"/>
    </row>
    <row r="71" spans="1:13" ht="18.75" customHeight="1" x14ac:dyDescent="0.4">
      <c r="A71" s="240" t="s">
        <v>101</v>
      </c>
      <c r="B71" s="360"/>
      <c r="C71" s="361"/>
      <c r="D71" s="152" t="s">
        <v>182</v>
      </c>
      <c r="E71" s="233"/>
      <c r="F71" s="234"/>
      <c r="G71" s="234"/>
      <c r="H71" s="234"/>
      <c r="I71" s="234"/>
      <c r="J71" s="234"/>
      <c r="K71" s="76"/>
      <c r="L71" s="68"/>
      <c r="M71" s="69"/>
    </row>
    <row r="72" spans="1:13" ht="18.75" customHeight="1" x14ac:dyDescent="0.4">
      <c r="A72" s="240" t="s">
        <v>102</v>
      </c>
      <c r="B72" s="360"/>
      <c r="C72" s="361"/>
      <c r="D72" s="152" t="s">
        <v>184</v>
      </c>
      <c r="E72" s="233"/>
      <c r="F72" s="234"/>
      <c r="G72" s="234"/>
      <c r="H72" s="234"/>
      <c r="I72" s="234"/>
      <c r="J72" s="234"/>
      <c r="K72" s="76"/>
      <c r="L72" s="68"/>
      <c r="M72" s="69"/>
    </row>
    <row r="73" spans="1:13" ht="18.75" customHeight="1" x14ac:dyDescent="0.4">
      <c r="A73" s="240" t="s">
        <v>103</v>
      </c>
      <c r="B73" s="360"/>
      <c r="C73" s="361"/>
      <c r="D73" s="152" t="s">
        <v>194</v>
      </c>
      <c r="E73" s="233"/>
      <c r="F73" s="234"/>
      <c r="G73" s="234"/>
      <c r="H73" s="234"/>
      <c r="I73" s="234"/>
      <c r="J73" s="234"/>
      <c r="K73" s="76"/>
      <c r="L73" s="68"/>
      <c r="M73" s="69"/>
    </row>
    <row r="74" spans="1:13" ht="18.75" customHeight="1" x14ac:dyDescent="0.4">
      <c r="A74" s="241"/>
      <c r="B74" s="189" t="s">
        <v>107</v>
      </c>
      <c r="C74" s="168">
        <f>(COUNTA(B68:C73)*6)</f>
        <v>0</v>
      </c>
      <c r="D74" s="152" t="s">
        <v>193</v>
      </c>
      <c r="E74" s="233"/>
      <c r="F74" s="234"/>
      <c r="G74" s="234"/>
      <c r="H74" s="234"/>
      <c r="I74" s="234"/>
      <c r="J74" s="234"/>
      <c r="K74" s="76"/>
      <c r="L74" s="68"/>
      <c r="M74" s="69"/>
    </row>
    <row r="75" spans="1:13" ht="18.75" customHeight="1" x14ac:dyDescent="0.4">
      <c r="A75" s="248"/>
      <c r="B75" s="54" t="s">
        <v>197</v>
      </c>
      <c r="C75" s="55" t="s">
        <v>38</v>
      </c>
      <c r="D75" s="157" t="s">
        <v>185</v>
      </c>
      <c r="E75" s="285"/>
      <c r="F75" s="234"/>
      <c r="G75" s="234"/>
      <c r="H75" s="234"/>
      <c r="I75" s="234"/>
      <c r="J75" s="234"/>
      <c r="K75" s="76"/>
      <c r="L75" s="68"/>
      <c r="M75" s="69"/>
    </row>
    <row r="76" spans="1:13" ht="18.75" customHeight="1" x14ac:dyDescent="0.4">
      <c r="A76" s="240" t="s">
        <v>98</v>
      </c>
      <c r="B76" s="229"/>
      <c r="C76" s="56"/>
      <c r="D76" s="160" t="s">
        <v>195</v>
      </c>
      <c r="E76" s="286">
        <f t="shared" ref="E76:E81" si="0">IF(C76&lt;=0,0,14/C76)</f>
        <v>0</v>
      </c>
      <c r="F76" s="234"/>
      <c r="G76" s="234"/>
      <c r="H76" s="234"/>
      <c r="I76" s="234"/>
      <c r="J76" s="234"/>
      <c r="K76" s="76"/>
      <c r="L76" s="68"/>
      <c r="M76" s="69"/>
    </row>
    <row r="77" spans="1:13" ht="18.75" customHeight="1" x14ac:dyDescent="0.4">
      <c r="A77" s="240" t="s">
        <v>99</v>
      </c>
      <c r="B77" s="229"/>
      <c r="C77" s="56"/>
      <c r="D77" s="287" t="s">
        <v>196</v>
      </c>
      <c r="E77" s="286">
        <f t="shared" si="0"/>
        <v>0</v>
      </c>
      <c r="F77" s="234"/>
      <c r="G77" s="234"/>
      <c r="H77" s="234"/>
      <c r="I77" s="234"/>
      <c r="J77" s="234"/>
      <c r="K77" s="76"/>
      <c r="L77" s="68"/>
      <c r="M77" s="69"/>
    </row>
    <row r="78" spans="1:13" ht="18.75" customHeight="1" x14ac:dyDescent="0.4">
      <c r="A78" s="240" t="s">
        <v>100</v>
      </c>
      <c r="B78" s="230"/>
      <c r="C78" s="56"/>
      <c r="D78" s="160"/>
      <c r="E78" s="286">
        <f t="shared" si="0"/>
        <v>0</v>
      </c>
      <c r="F78" s="234"/>
      <c r="G78" s="234"/>
      <c r="H78" s="234"/>
      <c r="I78" s="234"/>
      <c r="J78" s="234"/>
      <c r="K78" s="76"/>
      <c r="L78" s="68"/>
      <c r="M78" s="69"/>
    </row>
    <row r="79" spans="1:13" ht="18.75" customHeight="1" x14ac:dyDescent="0.4">
      <c r="A79" s="240" t="s">
        <v>101</v>
      </c>
      <c r="B79" s="230"/>
      <c r="C79" s="56"/>
      <c r="D79" s="160"/>
      <c r="E79" s="286">
        <f t="shared" si="0"/>
        <v>0</v>
      </c>
      <c r="F79" s="234"/>
      <c r="G79" s="234"/>
      <c r="H79" s="234"/>
      <c r="I79" s="234"/>
      <c r="J79" s="234"/>
      <c r="K79" s="76"/>
      <c r="L79" s="68"/>
      <c r="M79" s="69"/>
    </row>
    <row r="80" spans="1:13" ht="18.75" customHeight="1" x14ac:dyDescent="0.4">
      <c r="A80" s="240" t="s">
        <v>102</v>
      </c>
      <c r="B80" s="230"/>
      <c r="C80" s="56"/>
      <c r="D80" s="160" t="s">
        <v>183</v>
      </c>
      <c r="E80" s="286">
        <f t="shared" si="0"/>
        <v>0</v>
      </c>
      <c r="F80" s="234"/>
      <c r="G80" s="234"/>
      <c r="H80" s="234"/>
      <c r="I80" s="234"/>
      <c r="J80" s="234"/>
      <c r="K80" s="76"/>
      <c r="L80" s="68"/>
      <c r="M80" s="69"/>
    </row>
    <row r="81" spans="1:57" ht="18.75" customHeight="1" x14ac:dyDescent="0.4">
      <c r="A81" s="240" t="s">
        <v>103</v>
      </c>
      <c r="B81" s="230"/>
      <c r="C81" s="56"/>
      <c r="D81" s="160"/>
      <c r="E81" s="286">
        <f t="shared" si="0"/>
        <v>0</v>
      </c>
      <c r="F81" s="234"/>
      <c r="G81" s="234"/>
      <c r="H81" s="234"/>
      <c r="I81" s="234"/>
      <c r="J81" s="234"/>
      <c r="K81" s="76"/>
      <c r="L81" s="68"/>
      <c r="M81" s="69"/>
    </row>
    <row r="82" spans="1:57" ht="18.75" customHeight="1" x14ac:dyDescent="0.4">
      <c r="A82" s="241"/>
      <c r="B82" s="189" t="s">
        <v>107</v>
      </c>
      <c r="C82" s="159">
        <f>SUM(E76:E81)</f>
        <v>0</v>
      </c>
      <c r="D82" s="158"/>
      <c r="E82" s="78"/>
      <c r="F82" s="32"/>
      <c r="G82" s="32"/>
      <c r="H82" s="32"/>
      <c r="I82" s="32"/>
      <c r="J82" s="32"/>
      <c r="K82" s="79"/>
      <c r="L82" s="80"/>
      <c r="M82" s="81"/>
    </row>
    <row r="83" spans="1:57" s="249" customFormat="1" ht="18.75" customHeight="1" x14ac:dyDescent="0.4">
      <c r="A83" s="242"/>
      <c r="B83" s="156"/>
      <c r="C83" s="57"/>
      <c r="D83" s="231"/>
      <c r="E83" s="58"/>
      <c r="F83" s="52"/>
      <c r="G83" s="52"/>
      <c r="H83" s="52"/>
      <c r="I83" s="52"/>
      <c r="J83" s="52"/>
      <c r="K83" s="59"/>
      <c r="L83" s="60"/>
      <c r="M83" s="61"/>
    </row>
    <row r="84" spans="1:57" s="249" customFormat="1" ht="18.75" customHeight="1" x14ac:dyDescent="0.4">
      <c r="A84" s="242"/>
      <c r="B84" s="156"/>
      <c r="C84" s="57"/>
      <c r="D84" s="231"/>
      <c r="E84" s="58"/>
      <c r="F84" s="52"/>
      <c r="G84" s="52"/>
      <c r="H84" s="52"/>
      <c r="I84" s="52"/>
      <c r="J84" s="52"/>
      <c r="K84" s="59"/>
      <c r="L84" s="60"/>
      <c r="M84" s="61"/>
    </row>
    <row r="85" spans="1:57" s="249" customFormat="1" ht="18.75" customHeight="1" x14ac:dyDescent="0.4">
      <c r="A85" s="242"/>
      <c r="B85" s="156"/>
      <c r="C85" s="57"/>
      <c r="D85" s="272"/>
      <c r="E85" s="58"/>
      <c r="F85" s="52"/>
      <c r="G85" s="52"/>
      <c r="H85" s="52"/>
      <c r="I85" s="52"/>
      <c r="J85" s="52"/>
      <c r="K85" s="59"/>
      <c r="L85" s="60"/>
      <c r="M85" s="61"/>
    </row>
    <row r="86" spans="1:57" s="249" customFormat="1" ht="18.75" customHeight="1" x14ac:dyDescent="0.4">
      <c r="A86" s="242"/>
      <c r="B86" s="156"/>
      <c r="C86" s="57"/>
      <c r="D86" s="231"/>
      <c r="E86" s="58"/>
      <c r="F86" s="52"/>
      <c r="G86" s="52"/>
      <c r="H86" s="52"/>
      <c r="I86" s="52"/>
      <c r="J86" s="52"/>
      <c r="K86" s="59"/>
      <c r="L86" s="60"/>
      <c r="M86" s="61"/>
    </row>
    <row r="87" spans="1:57" ht="18.75" customHeight="1" x14ac:dyDescent="0.45">
      <c r="A87" s="367" t="s">
        <v>6</v>
      </c>
      <c r="B87" s="368"/>
      <c r="C87" s="367" t="s">
        <v>7</v>
      </c>
      <c r="D87" s="369"/>
      <c r="E87" s="368"/>
      <c r="F87" s="387" t="s">
        <v>8</v>
      </c>
      <c r="G87" s="387"/>
      <c r="H87" s="387"/>
      <c r="I87" s="387"/>
      <c r="J87" s="387"/>
      <c r="K87" s="1" t="s">
        <v>9</v>
      </c>
      <c r="L87" s="39" t="s">
        <v>43</v>
      </c>
      <c r="M87" s="3" t="s">
        <v>10</v>
      </c>
    </row>
    <row r="88" spans="1:57" s="86" customFormat="1" ht="18.75" customHeight="1" x14ac:dyDescent="0.45">
      <c r="A88" s="370" t="s">
        <v>0</v>
      </c>
      <c r="B88" s="371"/>
      <c r="C88" s="378" t="s">
        <v>2</v>
      </c>
      <c r="D88" s="372"/>
      <c r="E88" s="373"/>
      <c r="F88" s="364" t="s">
        <v>3</v>
      </c>
      <c r="G88" s="364"/>
      <c r="H88" s="364"/>
      <c r="I88" s="364"/>
      <c r="J88" s="364"/>
      <c r="K88" s="4" t="s">
        <v>12</v>
      </c>
      <c r="L88" s="40" t="s">
        <v>44</v>
      </c>
      <c r="M88" s="6" t="s">
        <v>12</v>
      </c>
    </row>
    <row r="89" spans="1:57" s="86" customFormat="1" ht="18.75" customHeight="1" x14ac:dyDescent="0.4">
      <c r="A89" s="370" t="s">
        <v>1</v>
      </c>
      <c r="B89" s="371"/>
      <c r="C89" s="378"/>
      <c r="D89" s="372"/>
      <c r="E89" s="373"/>
      <c r="F89" s="364"/>
      <c r="G89" s="364"/>
      <c r="H89" s="364"/>
      <c r="I89" s="364"/>
      <c r="J89" s="364"/>
      <c r="K89" s="7" t="s">
        <v>42</v>
      </c>
      <c r="L89" s="40" t="s">
        <v>30</v>
      </c>
      <c r="M89" s="6" t="s">
        <v>45</v>
      </c>
    </row>
    <row r="90" spans="1:57" ht="18.75" customHeight="1" x14ac:dyDescent="0.4">
      <c r="A90" s="370"/>
      <c r="B90" s="374"/>
      <c r="C90" s="377"/>
      <c r="D90" s="375"/>
      <c r="E90" s="376"/>
      <c r="F90" s="11">
        <v>1</v>
      </c>
      <c r="G90" s="11">
        <v>2</v>
      </c>
      <c r="H90" s="11">
        <v>3</v>
      </c>
      <c r="I90" s="11">
        <v>4</v>
      </c>
      <c r="J90" s="11">
        <v>5</v>
      </c>
      <c r="K90" s="13"/>
      <c r="L90" s="40" t="s">
        <v>31</v>
      </c>
      <c r="M90" s="7" t="s">
        <v>46</v>
      </c>
    </row>
    <row r="91" spans="1:57" ht="18.75" customHeight="1" x14ac:dyDescent="0.4">
      <c r="A91" s="243"/>
      <c r="B91" s="41"/>
      <c r="C91" s="9"/>
      <c r="D91" s="10"/>
      <c r="E91" s="42"/>
      <c r="F91" s="43"/>
      <c r="G91" s="43"/>
      <c r="H91" s="43"/>
      <c r="I91" s="43"/>
      <c r="J91" s="43"/>
      <c r="K91" s="13"/>
      <c r="L91" s="40" t="s">
        <v>32</v>
      </c>
      <c r="M91" s="44"/>
    </row>
    <row r="92" spans="1:57" ht="18.75" customHeight="1" x14ac:dyDescent="0.4">
      <c r="A92" s="238"/>
      <c r="B92" s="14"/>
      <c r="C92" s="379" t="s">
        <v>4</v>
      </c>
      <c r="D92" s="366"/>
      <c r="E92" s="45" t="s">
        <v>5</v>
      </c>
      <c r="F92" s="46"/>
      <c r="G92" s="46"/>
      <c r="H92" s="17"/>
      <c r="I92" s="17"/>
      <c r="J92" s="17"/>
      <c r="K92" s="19"/>
      <c r="L92" s="62"/>
      <c r="M92" s="21"/>
    </row>
    <row r="93" spans="1:57" s="249" customFormat="1" ht="18.75" customHeight="1" x14ac:dyDescent="0.4">
      <c r="A93" s="246"/>
      <c r="B93" s="227" t="s">
        <v>33</v>
      </c>
      <c r="C93" s="63"/>
      <c r="D93" s="231"/>
      <c r="E93" s="185"/>
      <c r="F93" s="186"/>
      <c r="G93" s="186"/>
      <c r="H93" s="186"/>
      <c r="I93" s="186"/>
      <c r="J93" s="186"/>
      <c r="K93" s="59"/>
      <c r="L93" s="64"/>
      <c r="M93" s="65"/>
    </row>
    <row r="94" spans="1:57" s="249" customFormat="1" ht="18.75" customHeight="1" x14ac:dyDescent="0.4">
      <c r="A94" s="244"/>
      <c r="B94" s="231" t="s">
        <v>198</v>
      </c>
      <c r="C94" s="67"/>
      <c r="D94" s="231"/>
      <c r="E94" s="233"/>
      <c r="F94" s="234"/>
      <c r="G94" s="234"/>
      <c r="H94" s="234"/>
      <c r="I94" s="234"/>
      <c r="J94" s="234"/>
      <c r="K94" s="59"/>
      <c r="L94" s="68"/>
      <c r="M94" s="69"/>
    </row>
    <row r="95" spans="1:57" s="250" customFormat="1" ht="18.75" customHeight="1" x14ac:dyDescent="0.4">
      <c r="A95" s="240" t="s">
        <v>98</v>
      </c>
      <c r="B95" s="360"/>
      <c r="C95" s="361"/>
      <c r="D95" s="231"/>
      <c r="E95" s="233"/>
      <c r="F95" s="234"/>
      <c r="G95" s="234"/>
      <c r="H95" s="234"/>
      <c r="I95" s="234"/>
      <c r="J95" s="234"/>
      <c r="K95" s="59"/>
      <c r="L95" s="68"/>
      <c r="M95" s="6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49"/>
      <c r="AH95" s="249"/>
      <c r="AI95" s="249"/>
      <c r="AJ95" s="249"/>
      <c r="AK95" s="249"/>
      <c r="AL95" s="249"/>
      <c r="AM95" s="249"/>
      <c r="AN95" s="249"/>
      <c r="AO95" s="249"/>
      <c r="AP95" s="249"/>
      <c r="AQ95" s="249"/>
      <c r="AR95" s="249"/>
      <c r="AS95" s="249"/>
      <c r="AT95" s="249"/>
      <c r="AU95" s="249"/>
      <c r="AV95" s="249"/>
      <c r="AW95" s="249"/>
      <c r="AX95" s="249"/>
      <c r="AY95" s="249"/>
      <c r="AZ95" s="249"/>
      <c r="BA95" s="249"/>
      <c r="BB95" s="249"/>
      <c r="BC95" s="249"/>
      <c r="BD95" s="249"/>
      <c r="BE95" s="249"/>
    </row>
    <row r="96" spans="1:57" s="250" customFormat="1" ht="18.75" customHeight="1" x14ac:dyDescent="0.4">
      <c r="A96" s="240" t="s">
        <v>99</v>
      </c>
      <c r="B96" s="362"/>
      <c r="C96" s="363"/>
      <c r="D96" s="231"/>
      <c r="E96" s="233"/>
      <c r="F96" s="234"/>
      <c r="G96" s="234"/>
      <c r="H96" s="234"/>
      <c r="I96" s="234"/>
      <c r="J96" s="234"/>
      <c r="K96" s="59"/>
      <c r="L96" s="68"/>
      <c r="M96" s="6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49"/>
      <c r="AH96" s="249"/>
      <c r="AI96" s="249"/>
      <c r="AJ96" s="249"/>
      <c r="AK96" s="249"/>
      <c r="AL96" s="249"/>
      <c r="AM96" s="249"/>
      <c r="AN96" s="249"/>
      <c r="AO96" s="249"/>
      <c r="AP96" s="249"/>
      <c r="AQ96" s="249"/>
      <c r="AR96" s="249"/>
      <c r="AS96" s="249"/>
      <c r="AT96" s="249"/>
      <c r="AU96" s="249"/>
      <c r="AV96" s="249"/>
      <c r="AW96" s="249"/>
      <c r="AX96" s="249"/>
      <c r="AY96" s="249"/>
      <c r="AZ96" s="249"/>
      <c r="BA96" s="249"/>
      <c r="BB96" s="249"/>
      <c r="BC96" s="249"/>
      <c r="BD96" s="249"/>
      <c r="BE96" s="249"/>
    </row>
    <row r="97" spans="1:57" s="250" customFormat="1" ht="18.75" customHeight="1" x14ac:dyDescent="0.4">
      <c r="A97" s="240" t="s">
        <v>100</v>
      </c>
      <c r="B97" s="440"/>
      <c r="C97" s="441"/>
      <c r="D97" s="231"/>
      <c r="E97" s="233"/>
      <c r="F97" s="234"/>
      <c r="G97" s="234"/>
      <c r="H97" s="234"/>
      <c r="I97" s="234"/>
      <c r="J97" s="234"/>
      <c r="K97" s="59"/>
      <c r="L97" s="68"/>
      <c r="M97" s="6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  <c r="AA97" s="249"/>
      <c r="AB97" s="249"/>
      <c r="AC97" s="249"/>
      <c r="AD97" s="249"/>
      <c r="AE97" s="249"/>
      <c r="AF97" s="249"/>
      <c r="AG97" s="249"/>
      <c r="AH97" s="249"/>
      <c r="AI97" s="249"/>
      <c r="AJ97" s="249"/>
      <c r="AK97" s="249"/>
      <c r="AL97" s="249"/>
      <c r="AM97" s="249"/>
      <c r="AN97" s="249"/>
      <c r="AO97" s="249"/>
      <c r="AP97" s="249"/>
      <c r="AQ97" s="249"/>
      <c r="AR97" s="249"/>
      <c r="AS97" s="249"/>
      <c r="AT97" s="249"/>
      <c r="AU97" s="249"/>
      <c r="AV97" s="249"/>
      <c r="AW97" s="249"/>
      <c r="AX97" s="249"/>
      <c r="AY97" s="249"/>
      <c r="AZ97" s="249"/>
      <c r="BA97" s="249"/>
      <c r="BB97" s="249"/>
      <c r="BC97" s="249"/>
      <c r="BD97" s="249"/>
      <c r="BE97" s="249"/>
    </row>
    <row r="98" spans="1:57" s="250" customFormat="1" ht="18.75" customHeight="1" x14ac:dyDescent="0.4">
      <c r="A98" s="240" t="s">
        <v>101</v>
      </c>
      <c r="B98" s="440"/>
      <c r="C98" s="441"/>
      <c r="D98" s="231"/>
      <c r="E98" s="233"/>
      <c r="F98" s="234"/>
      <c r="G98" s="234"/>
      <c r="H98" s="234"/>
      <c r="I98" s="234"/>
      <c r="J98" s="234"/>
      <c r="K98" s="59"/>
      <c r="L98" s="68"/>
      <c r="M98" s="69"/>
      <c r="N98" s="249"/>
      <c r="O98" s="249"/>
      <c r="P98" s="249"/>
      <c r="Q98" s="249"/>
      <c r="R98" s="249"/>
      <c r="S98" s="249"/>
      <c r="T98" s="249"/>
      <c r="U98" s="249"/>
      <c r="V98" s="249"/>
      <c r="W98" s="249"/>
      <c r="X98" s="249"/>
      <c r="Y98" s="249"/>
      <c r="Z98" s="249"/>
      <c r="AA98" s="249"/>
      <c r="AB98" s="249"/>
      <c r="AC98" s="249"/>
      <c r="AD98" s="249"/>
      <c r="AE98" s="249"/>
      <c r="AF98" s="249"/>
      <c r="AG98" s="249"/>
      <c r="AH98" s="249"/>
      <c r="AI98" s="249"/>
      <c r="AJ98" s="249"/>
      <c r="AK98" s="249"/>
      <c r="AL98" s="249"/>
      <c r="AM98" s="249"/>
      <c r="AN98" s="249"/>
      <c r="AO98" s="249"/>
      <c r="AP98" s="249"/>
      <c r="AQ98" s="249"/>
      <c r="AR98" s="249"/>
      <c r="AS98" s="249"/>
      <c r="AT98" s="249"/>
      <c r="AU98" s="249"/>
      <c r="AV98" s="249"/>
      <c r="AW98" s="249"/>
      <c r="AX98" s="249"/>
      <c r="AY98" s="249"/>
      <c r="AZ98" s="249"/>
      <c r="BA98" s="249"/>
      <c r="BB98" s="249"/>
      <c r="BC98" s="249"/>
      <c r="BD98" s="249"/>
      <c r="BE98" s="249"/>
    </row>
    <row r="99" spans="1:57" s="250" customFormat="1" ht="18.75" customHeight="1" x14ac:dyDescent="0.4">
      <c r="A99" s="240" t="s">
        <v>102</v>
      </c>
      <c r="B99" s="440"/>
      <c r="C99" s="441"/>
      <c r="D99" s="231"/>
      <c r="E99" s="233"/>
      <c r="F99" s="234"/>
      <c r="G99" s="234"/>
      <c r="H99" s="234"/>
      <c r="I99" s="234"/>
      <c r="J99" s="234"/>
      <c r="K99" s="59"/>
      <c r="L99" s="68"/>
      <c r="M99" s="6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  <c r="AA99" s="249"/>
      <c r="AB99" s="249"/>
      <c r="AC99" s="249"/>
      <c r="AD99" s="249"/>
      <c r="AE99" s="249"/>
      <c r="AF99" s="249"/>
      <c r="AG99" s="249"/>
      <c r="AH99" s="249"/>
      <c r="AI99" s="249"/>
      <c r="AJ99" s="249"/>
      <c r="AK99" s="249"/>
      <c r="AL99" s="249"/>
      <c r="AM99" s="249"/>
      <c r="AN99" s="249"/>
      <c r="AO99" s="249"/>
      <c r="AP99" s="249"/>
      <c r="AQ99" s="249"/>
      <c r="AR99" s="249"/>
      <c r="AS99" s="249"/>
      <c r="AT99" s="249"/>
      <c r="AU99" s="249"/>
      <c r="AV99" s="249"/>
      <c r="AW99" s="249"/>
      <c r="AX99" s="249"/>
      <c r="AY99" s="249"/>
      <c r="AZ99" s="249"/>
      <c r="BA99" s="249"/>
      <c r="BB99" s="249"/>
      <c r="BC99" s="249"/>
      <c r="BD99" s="249"/>
      <c r="BE99" s="249"/>
    </row>
    <row r="100" spans="1:57" s="250" customFormat="1" ht="18.75" customHeight="1" x14ac:dyDescent="0.4">
      <c r="A100" s="251" t="s">
        <v>103</v>
      </c>
      <c r="B100" s="440"/>
      <c r="C100" s="441"/>
      <c r="D100" s="231"/>
      <c r="E100" s="233"/>
      <c r="F100" s="234"/>
      <c r="G100" s="234"/>
      <c r="H100" s="234"/>
      <c r="I100" s="234"/>
      <c r="J100" s="234"/>
      <c r="K100" s="59"/>
      <c r="L100" s="68"/>
      <c r="M100" s="69"/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  <c r="AA100" s="249"/>
      <c r="AB100" s="249"/>
      <c r="AC100" s="249"/>
      <c r="AD100" s="249"/>
      <c r="AE100" s="249"/>
      <c r="AF100" s="249"/>
      <c r="AG100" s="249"/>
      <c r="AH100" s="249"/>
      <c r="AI100" s="249"/>
      <c r="AJ100" s="249"/>
      <c r="AK100" s="249"/>
      <c r="AL100" s="249"/>
      <c r="AM100" s="249"/>
      <c r="AN100" s="249"/>
      <c r="AO100" s="249"/>
      <c r="AP100" s="249"/>
      <c r="AQ100" s="249"/>
      <c r="AR100" s="249"/>
      <c r="AS100" s="249"/>
      <c r="AT100" s="249"/>
      <c r="AU100" s="249"/>
      <c r="AV100" s="249"/>
      <c r="AW100" s="249"/>
      <c r="AX100" s="249"/>
      <c r="AY100" s="249"/>
      <c r="AZ100" s="249"/>
      <c r="BA100" s="249"/>
      <c r="BB100" s="249"/>
      <c r="BC100" s="249"/>
      <c r="BD100" s="249"/>
      <c r="BE100" s="249"/>
    </row>
    <row r="101" spans="1:57" s="250" customFormat="1" ht="18.75" customHeight="1" x14ac:dyDescent="0.4">
      <c r="A101" s="241"/>
      <c r="B101" s="191" t="s">
        <v>107</v>
      </c>
      <c r="C101" s="146">
        <f>(COUNTA(B95:C100)*8)</f>
        <v>0</v>
      </c>
      <c r="D101" s="231"/>
      <c r="E101" s="233"/>
      <c r="F101" s="234"/>
      <c r="G101" s="234"/>
      <c r="H101" s="234"/>
      <c r="I101" s="234"/>
      <c r="J101" s="234"/>
      <c r="K101" s="59"/>
      <c r="L101" s="68"/>
      <c r="M101" s="6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  <c r="AA101" s="249"/>
      <c r="AB101" s="249"/>
      <c r="AC101" s="249"/>
      <c r="AD101" s="249"/>
      <c r="AE101" s="249"/>
      <c r="AF101" s="249"/>
      <c r="AG101" s="249"/>
      <c r="AH101" s="249"/>
      <c r="AI101" s="249"/>
      <c r="AJ101" s="249"/>
      <c r="AK101" s="249"/>
      <c r="AL101" s="249"/>
      <c r="AM101" s="249"/>
      <c r="AN101" s="249"/>
      <c r="AO101" s="249"/>
      <c r="AP101" s="249"/>
      <c r="AQ101" s="249"/>
      <c r="AR101" s="249"/>
      <c r="AS101" s="249"/>
      <c r="AT101" s="249"/>
      <c r="AU101" s="249"/>
      <c r="AV101" s="249"/>
      <c r="AW101" s="249"/>
      <c r="AX101" s="249"/>
      <c r="AY101" s="249"/>
      <c r="AZ101" s="249"/>
      <c r="BA101" s="249"/>
      <c r="BB101" s="249"/>
      <c r="BC101" s="249"/>
      <c r="BD101" s="249"/>
      <c r="BE101" s="249"/>
    </row>
    <row r="102" spans="1:57" s="250" customFormat="1" ht="18.75" customHeight="1" x14ac:dyDescent="0.4">
      <c r="A102" s="244"/>
      <c r="B102" s="66" t="s">
        <v>197</v>
      </c>
      <c r="C102" s="34" t="s">
        <v>38</v>
      </c>
      <c r="D102" s="153"/>
      <c r="E102" s="233"/>
      <c r="F102" s="234"/>
      <c r="G102" s="234"/>
      <c r="H102" s="234"/>
      <c r="I102" s="234"/>
      <c r="J102" s="234"/>
      <c r="K102" s="59"/>
      <c r="L102" s="68"/>
      <c r="M102" s="6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49"/>
      <c r="Z102" s="249"/>
      <c r="AA102" s="249"/>
      <c r="AB102" s="249"/>
      <c r="AC102" s="249"/>
      <c r="AD102" s="249"/>
      <c r="AE102" s="249"/>
      <c r="AF102" s="249"/>
      <c r="AG102" s="249"/>
      <c r="AH102" s="249"/>
      <c r="AI102" s="249"/>
      <c r="AJ102" s="249"/>
      <c r="AK102" s="249"/>
      <c r="AL102" s="249"/>
      <c r="AM102" s="249"/>
      <c r="AN102" s="249"/>
      <c r="AO102" s="249"/>
      <c r="AP102" s="249"/>
      <c r="AQ102" s="249"/>
      <c r="AR102" s="249"/>
      <c r="AS102" s="249"/>
      <c r="AT102" s="249"/>
      <c r="AU102" s="249"/>
      <c r="AV102" s="249"/>
      <c r="AW102" s="249"/>
      <c r="AX102" s="249"/>
      <c r="AY102" s="249"/>
      <c r="AZ102" s="249"/>
      <c r="BA102" s="249"/>
      <c r="BB102" s="249"/>
      <c r="BC102" s="249"/>
      <c r="BD102" s="249"/>
      <c r="BE102" s="249"/>
    </row>
    <row r="103" spans="1:57" s="250" customFormat="1" ht="18.75" customHeight="1" x14ac:dyDescent="0.4">
      <c r="A103" s="240" t="s">
        <v>98</v>
      </c>
      <c r="B103" s="229"/>
      <c r="C103" s="56"/>
      <c r="D103" s="160">
        <f t="shared" ref="D103:D108" si="1">IF(C103&lt;=0,0,14/C103)</f>
        <v>0</v>
      </c>
      <c r="E103" s="233"/>
      <c r="F103" s="234"/>
      <c r="G103" s="234"/>
      <c r="H103" s="234"/>
      <c r="I103" s="234"/>
      <c r="J103" s="234"/>
      <c r="K103" s="59"/>
      <c r="L103" s="68"/>
      <c r="M103" s="69"/>
      <c r="N103" s="249"/>
      <c r="O103" s="249"/>
      <c r="P103" s="249"/>
      <c r="Q103" s="249"/>
      <c r="R103" s="249"/>
      <c r="S103" s="249"/>
      <c r="T103" s="249"/>
      <c r="U103" s="249"/>
      <c r="V103" s="249"/>
      <c r="W103" s="249"/>
      <c r="X103" s="249"/>
      <c r="Y103" s="249"/>
      <c r="Z103" s="249"/>
      <c r="AA103" s="249"/>
      <c r="AB103" s="249"/>
      <c r="AC103" s="249"/>
      <c r="AD103" s="249"/>
      <c r="AE103" s="249"/>
      <c r="AF103" s="249"/>
      <c r="AG103" s="249"/>
      <c r="AH103" s="249"/>
      <c r="AI103" s="249"/>
      <c r="AJ103" s="249"/>
      <c r="AK103" s="249"/>
      <c r="AL103" s="249"/>
      <c r="AM103" s="249"/>
      <c r="AN103" s="249"/>
      <c r="AO103" s="249"/>
      <c r="AP103" s="249"/>
      <c r="AQ103" s="249"/>
      <c r="AR103" s="249"/>
      <c r="AS103" s="249"/>
      <c r="AT103" s="249"/>
      <c r="AU103" s="249"/>
      <c r="AV103" s="249"/>
      <c r="AW103" s="249"/>
      <c r="AX103" s="249"/>
      <c r="AY103" s="249"/>
      <c r="AZ103" s="249"/>
      <c r="BA103" s="249"/>
      <c r="BB103" s="249"/>
      <c r="BC103" s="249"/>
      <c r="BD103" s="249"/>
      <c r="BE103" s="249"/>
    </row>
    <row r="104" spans="1:57" s="250" customFormat="1" ht="18.75" customHeight="1" x14ac:dyDescent="0.4">
      <c r="A104" s="240" t="s">
        <v>99</v>
      </c>
      <c r="B104" s="229"/>
      <c r="C104" s="56"/>
      <c r="D104" s="160">
        <f t="shared" si="1"/>
        <v>0</v>
      </c>
      <c r="E104" s="233"/>
      <c r="F104" s="234"/>
      <c r="G104" s="234"/>
      <c r="H104" s="234"/>
      <c r="I104" s="234"/>
      <c r="J104" s="234"/>
      <c r="K104" s="59"/>
      <c r="L104" s="68"/>
      <c r="M104" s="69"/>
      <c r="N104" s="249"/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249"/>
      <c r="Z104" s="249"/>
      <c r="AA104" s="249"/>
      <c r="AB104" s="249"/>
      <c r="AC104" s="249"/>
      <c r="AD104" s="249"/>
      <c r="AE104" s="249"/>
      <c r="AF104" s="249"/>
      <c r="AG104" s="249"/>
      <c r="AH104" s="249"/>
      <c r="AI104" s="249"/>
      <c r="AJ104" s="249"/>
      <c r="AK104" s="249"/>
      <c r="AL104" s="249"/>
      <c r="AM104" s="249"/>
      <c r="AN104" s="249"/>
      <c r="AO104" s="249"/>
      <c r="AP104" s="249"/>
      <c r="AQ104" s="249"/>
      <c r="AR104" s="249"/>
      <c r="AS104" s="249"/>
      <c r="AT104" s="249"/>
      <c r="AU104" s="249"/>
      <c r="AV104" s="249"/>
      <c r="AW104" s="249"/>
      <c r="AX104" s="249"/>
      <c r="AY104" s="249"/>
      <c r="AZ104" s="249"/>
      <c r="BA104" s="249"/>
      <c r="BB104" s="249"/>
      <c r="BC104" s="249"/>
      <c r="BD104" s="249"/>
      <c r="BE104" s="249"/>
    </row>
    <row r="105" spans="1:57" s="250" customFormat="1" ht="18.75" customHeight="1" x14ac:dyDescent="0.4">
      <c r="A105" s="240" t="s">
        <v>100</v>
      </c>
      <c r="B105" s="230"/>
      <c r="C105" s="56"/>
      <c r="D105" s="160">
        <f t="shared" si="1"/>
        <v>0</v>
      </c>
      <c r="E105" s="233"/>
      <c r="F105" s="234"/>
      <c r="G105" s="234"/>
      <c r="H105" s="234"/>
      <c r="I105" s="234"/>
      <c r="J105" s="234"/>
      <c r="K105" s="59"/>
      <c r="L105" s="68"/>
      <c r="M105" s="69"/>
      <c r="N105" s="249"/>
      <c r="O105" s="249"/>
      <c r="P105" s="249"/>
      <c r="Q105" s="249"/>
      <c r="R105" s="249"/>
      <c r="S105" s="249"/>
      <c r="T105" s="249"/>
      <c r="U105" s="249"/>
      <c r="V105" s="249"/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249"/>
      <c r="AG105" s="249"/>
      <c r="AH105" s="249"/>
      <c r="AI105" s="249"/>
      <c r="AJ105" s="249"/>
      <c r="AK105" s="249"/>
      <c r="AL105" s="249"/>
      <c r="AM105" s="249"/>
      <c r="AN105" s="249"/>
      <c r="AO105" s="249"/>
      <c r="AP105" s="249"/>
      <c r="AQ105" s="249"/>
      <c r="AR105" s="249"/>
      <c r="AS105" s="249"/>
      <c r="AT105" s="249"/>
      <c r="AU105" s="249"/>
      <c r="AV105" s="249"/>
      <c r="AW105" s="249"/>
      <c r="AX105" s="249"/>
      <c r="AY105" s="249"/>
      <c r="AZ105" s="249"/>
      <c r="BA105" s="249"/>
      <c r="BB105" s="249"/>
      <c r="BC105" s="249"/>
      <c r="BD105" s="249"/>
      <c r="BE105" s="249"/>
    </row>
    <row r="106" spans="1:57" s="249" customFormat="1" ht="18.75" customHeight="1" x14ac:dyDescent="0.4">
      <c r="A106" s="240" t="s">
        <v>101</v>
      </c>
      <c r="B106" s="230"/>
      <c r="C106" s="56"/>
      <c r="D106" s="160">
        <f t="shared" si="1"/>
        <v>0</v>
      </c>
      <c r="E106" s="233"/>
      <c r="F106" s="234"/>
      <c r="G106" s="234"/>
      <c r="H106" s="234"/>
      <c r="I106" s="234"/>
      <c r="J106" s="234"/>
      <c r="K106" s="59"/>
      <c r="L106" s="68"/>
      <c r="M106" s="69"/>
    </row>
    <row r="107" spans="1:57" s="249" customFormat="1" ht="18.75" customHeight="1" x14ac:dyDescent="0.4">
      <c r="A107" s="240" t="s">
        <v>102</v>
      </c>
      <c r="B107" s="230"/>
      <c r="C107" s="56"/>
      <c r="D107" s="160">
        <f t="shared" si="1"/>
        <v>0</v>
      </c>
      <c r="E107" s="233"/>
      <c r="F107" s="234"/>
      <c r="G107" s="234"/>
      <c r="H107" s="234"/>
      <c r="I107" s="234"/>
      <c r="J107" s="234"/>
      <c r="K107" s="59"/>
      <c r="L107" s="68"/>
      <c r="M107" s="69"/>
    </row>
    <row r="108" spans="1:57" s="249" customFormat="1" ht="18.75" customHeight="1" x14ac:dyDescent="0.4">
      <c r="A108" s="240" t="s">
        <v>103</v>
      </c>
      <c r="B108" s="230"/>
      <c r="C108" s="149"/>
      <c r="D108" s="160">
        <f t="shared" si="1"/>
        <v>0</v>
      </c>
      <c r="E108" s="233"/>
      <c r="F108" s="234"/>
      <c r="G108" s="234"/>
      <c r="H108" s="234"/>
      <c r="I108" s="234"/>
      <c r="J108" s="234"/>
      <c r="K108" s="59"/>
      <c r="L108" s="68"/>
      <c r="M108" s="69"/>
    </row>
    <row r="109" spans="1:57" ht="18.75" customHeight="1" x14ac:dyDescent="0.4">
      <c r="A109" s="244"/>
      <c r="B109" s="190" t="s">
        <v>107</v>
      </c>
      <c r="C109" s="301">
        <f>SUM(D103:D108)</f>
        <v>0</v>
      </c>
      <c r="D109" s="161"/>
      <c r="E109" s="233"/>
      <c r="F109" s="234"/>
      <c r="G109" s="234"/>
      <c r="H109" s="234"/>
      <c r="I109" s="234"/>
      <c r="J109" s="234"/>
      <c r="K109" s="76"/>
      <c r="L109" s="68"/>
      <c r="M109" s="69"/>
    </row>
    <row r="110" spans="1:57" ht="18.75" customHeight="1" x14ac:dyDescent="0.4">
      <c r="A110" s="317"/>
      <c r="B110" s="311" t="s">
        <v>108</v>
      </c>
      <c r="C110" s="182">
        <f>C74+C82+C101+C109</f>
        <v>0</v>
      </c>
      <c r="D110" s="198"/>
      <c r="E110" s="78"/>
      <c r="F110" s="32"/>
      <c r="G110" s="32"/>
      <c r="H110" s="32"/>
      <c r="I110" s="32"/>
      <c r="J110" s="32"/>
      <c r="K110" s="79"/>
      <c r="L110" s="80"/>
      <c r="M110" s="81"/>
    </row>
    <row r="111" spans="1:57" s="249" customFormat="1" ht="9" customHeight="1" x14ac:dyDescent="0.4">
      <c r="A111" s="242"/>
      <c r="B111" s="154"/>
      <c r="C111" s="222"/>
      <c r="D111" s="231"/>
      <c r="E111" s="58"/>
      <c r="F111" s="52"/>
      <c r="G111" s="52"/>
      <c r="H111" s="52"/>
      <c r="I111" s="52"/>
      <c r="J111" s="52"/>
      <c r="K111" s="59"/>
      <c r="L111" s="60"/>
      <c r="M111" s="223"/>
    </row>
    <row r="112" spans="1:57" ht="29.25" customHeight="1" x14ac:dyDescent="0.4">
      <c r="A112" s="242"/>
      <c r="B112" s="231"/>
      <c r="C112" s="34"/>
      <c r="D112" s="231"/>
      <c r="E112" s="58"/>
      <c r="F112" s="52"/>
      <c r="G112" s="52"/>
      <c r="H112" s="52"/>
      <c r="I112" s="52"/>
      <c r="J112" s="52"/>
      <c r="K112" s="59"/>
      <c r="L112" s="60"/>
      <c r="M112" s="188"/>
    </row>
    <row r="113" spans="1:13" ht="22.5" customHeight="1" x14ac:dyDescent="0.4">
      <c r="A113" s="242"/>
      <c r="B113" s="221" t="s">
        <v>13</v>
      </c>
      <c r="C113" s="221"/>
      <c r="D113" s="388"/>
      <c r="E113" s="388"/>
      <c r="F113" s="231"/>
      <c r="G113" s="231"/>
      <c r="H113" s="231"/>
      <c r="I113" s="231"/>
      <c r="J113" s="231"/>
      <c r="K113" s="231"/>
      <c r="L113" s="231"/>
      <c r="M113" s="188"/>
    </row>
    <row r="114" spans="1:13" ht="17.25" customHeight="1" x14ac:dyDescent="0.4">
      <c r="A114" s="242"/>
      <c r="B114" s="221" t="s">
        <v>160</v>
      </c>
      <c r="C114" s="221"/>
      <c r="D114" s="388"/>
      <c r="E114" s="388"/>
      <c r="F114" s="221"/>
      <c r="G114" s="221"/>
      <c r="H114" s="221"/>
      <c r="I114" s="221"/>
      <c r="J114" s="221"/>
      <c r="K114" s="221"/>
      <c r="L114" s="221"/>
      <c r="M114" s="188"/>
    </row>
    <row r="115" spans="1:13" ht="18.75" customHeight="1" x14ac:dyDescent="0.4">
      <c r="A115" s="242"/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188"/>
    </row>
    <row r="116" spans="1:13" ht="18.75" customHeight="1" x14ac:dyDescent="0.45">
      <c r="A116" s="367" t="s">
        <v>6</v>
      </c>
      <c r="B116" s="368"/>
      <c r="C116" s="367" t="s">
        <v>7</v>
      </c>
      <c r="D116" s="369"/>
      <c r="E116" s="368"/>
      <c r="F116" s="387" t="s">
        <v>8</v>
      </c>
      <c r="G116" s="387"/>
      <c r="H116" s="387"/>
      <c r="I116" s="387"/>
      <c r="J116" s="387"/>
      <c r="K116" s="1" t="s">
        <v>9</v>
      </c>
      <c r="L116" s="39" t="s">
        <v>43</v>
      </c>
      <c r="M116" s="3" t="s">
        <v>10</v>
      </c>
    </row>
    <row r="117" spans="1:13" s="86" customFormat="1" ht="18.75" customHeight="1" x14ac:dyDescent="0.45">
      <c r="A117" s="370" t="s">
        <v>0</v>
      </c>
      <c r="B117" s="371"/>
      <c r="C117" s="378" t="s">
        <v>2</v>
      </c>
      <c r="D117" s="372"/>
      <c r="E117" s="373"/>
      <c r="F117" s="364" t="s">
        <v>3</v>
      </c>
      <c r="G117" s="364"/>
      <c r="H117" s="364"/>
      <c r="I117" s="364"/>
      <c r="J117" s="364"/>
      <c r="K117" s="4" t="s">
        <v>12</v>
      </c>
      <c r="L117" s="40" t="s">
        <v>44</v>
      </c>
      <c r="M117" s="6" t="s">
        <v>12</v>
      </c>
    </row>
    <row r="118" spans="1:13" s="86" customFormat="1" ht="18.75" customHeight="1" x14ac:dyDescent="0.4">
      <c r="A118" s="370" t="s">
        <v>1</v>
      </c>
      <c r="B118" s="371"/>
      <c r="C118" s="378"/>
      <c r="D118" s="372"/>
      <c r="E118" s="373"/>
      <c r="F118" s="364"/>
      <c r="G118" s="364"/>
      <c r="H118" s="364"/>
      <c r="I118" s="364"/>
      <c r="J118" s="364"/>
      <c r="K118" s="7" t="s">
        <v>42</v>
      </c>
      <c r="L118" s="40" t="s">
        <v>30</v>
      </c>
      <c r="M118" s="6" t="s">
        <v>45</v>
      </c>
    </row>
    <row r="119" spans="1:13" ht="18.75" customHeight="1" x14ac:dyDescent="0.4">
      <c r="A119" s="370"/>
      <c r="B119" s="374"/>
      <c r="C119" s="377"/>
      <c r="D119" s="375"/>
      <c r="E119" s="376"/>
      <c r="F119" s="11">
        <v>1</v>
      </c>
      <c r="G119" s="11">
        <v>2</v>
      </c>
      <c r="H119" s="11">
        <v>3</v>
      </c>
      <c r="I119" s="11">
        <v>4</v>
      </c>
      <c r="J119" s="11">
        <v>5</v>
      </c>
      <c r="K119" s="13"/>
      <c r="L119" s="40" t="s">
        <v>31</v>
      </c>
      <c r="M119" s="7" t="s">
        <v>46</v>
      </c>
    </row>
    <row r="120" spans="1:13" ht="18.75" customHeight="1" x14ac:dyDescent="0.4">
      <c r="A120" s="243"/>
      <c r="B120" s="41"/>
      <c r="C120" s="9"/>
      <c r="D120" s="10"/>
      <c r="E120" s="42"/>
      <c r="F120" s="43"/>
      <c r="G120" s="43"/>
      <c r="H120" s="43"/>
      <c r="I120" s="43"/>
      <c r="J120" s="43"/>
      <c r="K120" s="13"/>
      <c r="L120" s="40" t="s">
        <v>32</v>
      </c>
      <c r="M120" s="44"/>
    </row>
    <row r="121" spans="1:13" ht="18.75" customHeight="1" x14ac:dyDescent="0.4">
      <c r="A121" s="243"/>
      <c r="B121" s="41"/>
      <c r="C121" s="379" t="s">
        <v>4</v>
      </c>
      <c r="D121" s="434"/>
      <c r="E121" s="70" t="s">
        <v>5</v>
      </c>
      <c r="F121" s="53"/>
      <c r="G121" s="53"/>
      <c r="H121" s="43"/>
      <c r="I121" s="43"/>
      <c r="J121" s="43"/>
      <c r="K121" s="13"/>
      <c r="L121" s="7"/>
      <c r="M121" s="44"/>
    </row>
    <row r="122" spans="1:13" ht="18.75" customHeight="1" x14ac:dyDescent="0.4">
      <c r="A122" s="252"/>
      <c r="B122" s="71" t="s">
        <v>127</v>
      </c>
      <c r="C122" s="163"/>
      <c r="D122" s="228"/>
      <c r="E122" s="228"/>
      <c r="F122" s="228"/>
      <c r="G122" s="228"/>
      <c r="H122" s="72"/>
      <c r="I122" s="72"/>
      <c r="J122" s="72"/>
      <c r="K122" s="73"/>
      <c r="L122" s="74"/>
      <c r="M122" s="75"/>
    </row>
    <row r="123" spans="1:13" ht="18.75" customHeight="1" x14ac:dyDescent="0.4">
      <c r="A123" s="246"/>
      <c r="B123" s="277" t="s">
        <v>200</v>
      </c>
      <c r="C123" s="63"/>
      <c r="D123" s="231" t="s">
        <v>39</v>
      </c>
      <c r="E123" s="233"/>
      <c r="F123" s="234"/>
      <c r="G123" s="234"/>
      <c r="H123" s="234"/>
      <c r="I123" s="234"/>
      <c r="J123" s="234"/>
      <c r="K123" s="76">
        <f>IF(C141&gt;=4,5,IF(C141&gt;=2,4,IF(C141&gt;=0.5,3,IF(C141&lt;=0.4,0))))</f>
        <v>0</v>
      </c>
      <c r="L123" s="68">
        <v>1</v>
      </c>
      <c r="M123" s="69">
        <f>L123*K123</f>
        <v>0</v>
      </c>
    </row>
    <row r="124" spans="1:13" ht="18.75" customHeight="1" x14ac:dyDescent="0.4">
      <c r="A124" s="240" t="s">
        <v>98</v>
      </c>
      <c r="B124" s="362"/>
      <c r="C124" s="363"/>
      <c r="D124" s="231" t="s">
        <v>40</v>
      </c>
      <c r="E124" s="233"/>
      <c r="F124" s="234"/>
      <c r="G124" s="234"/>
      <c r="H124" s="234"/>
      <c r="I124" s="234"/>
      <c r="J124" s="234"/>
      <c r="K124" s="76"/>
      <c r="L124" s="68"/>
      <c r="M124" s="69"/>
    </row>
    <row r="125" spans="1:13" ht="18.75" customHeight="1" x14ac:dyDescent="0.4">
      <c r="A125" s="240" t="s">
        <v>99</v>
      </c>
      <c r="B125" s="362"/>
      <c r="C125" s="363"/>
      <c r="D125" s="231" t="s">
        <v>41</v>
      </c>
      <c r="E125" s="233"/>
      <c r="F125" s="234"/>
      <c r="G125" s="234"/>
      <c r="H125" s="234"/>
      <c r="I125" s="234"/>
      <c r="J125" s="234"/>
      <c r="K125" s="76"/>
      <c r="L125" s="68"/>
      <c r="M125" s="69"/>
    </row>
    <row r="126" spans="1:13" ht="18.75" customHeight="1" x14ac:dyDescent="0.4">
      <c r="A126" s="240" t="s">
        <v>100</v>
      </c>
      <c r="B126" s="362"/>
      <c r="C126" s="363"/>
      <c r="D126" s="165"/>
      <c r="E126" s="233"/>
      <c r="F126" s="234"/>
      <c r="G126" s="234"/>
      <c r="H126" s="234"/>
      <c r="I126" s="234"/>
      <c r="J126" s="234"/>
      <c r="K126" s="76"/>
      <c r="L126" s="68"/>
      <c r="M126" s="69"/>
    </row>
    <row r="127" spans="1:13" ht="18.75" customHeight="1" x14ac:dyDescent="0.4">
      <c r="A127" s="240" t="s">
        <v>101</v>
      </c>
      <c r="B127" s="362"/>
      <c r="C127" s="363"/>
      <c r="D127" s="284" t="s">
        <v>85</v>
      </c>
      <c r="E127" s="233"/>
      <c r="F127" s="234"/>
      <c r="G127" s="234"/>
      <c r="H127" s="234"/>
      <c r="I127" s="234"/>
      <c r="J127" s="234"/>
      <c r="K127" s="76"/>
      <c r="L127" s="68"/>
      <c r="M127" s="69"/>
    </row>
    <row r="128" spans="1:13" s="249" customFormat="1" ht="18.75" customHeight="1" x14ac:dyDescent="0.45">
      <c r="A128" s="241"/>
      <c r="B128" s="162" t="s">
        <v>107</v>
      </c>
      <c r="C128" s="166">
        <f>(COUNTA(B124:C127)*0.5)</f>
        <v>0</v>
      </c>
      <c r="D128" s="280" t="s">
        <v>203</v>
      </c>
      <c r="E128" s="233"/>
      <c r="F128" s="234"/>
      <c r="G128" s="234"/>
      <c r="H128" s="234"/>
      <c r="I128" s="234"/>
      <c r="J128" s="234"/>
      <c r="K128" s="76"/>
      <c r="L128" s="68"/>
      <c r="M128" s="69"/>
    </row>
    <row r="129" spans="1:13" s="249" customFormat="1" ht="18.75" customHeight="1" x14ac:dyDescent="0.4">
      <c r="A129" s="246"/>
      <c r="B129" s="277" t="s">
        <v>201</v>
      </c>
      <c r="C129" s="67"/>
      <c r="D129" s="283" t="s">
        <v>204</v>
      </c>
      <c r="E129" s="233"/>
      <c r="F129" s="234"/>
      <c r="G129" s="234"/>
      <c r="H129" s="234"/>
      <c r="I129" s="234"/>
      <c r="J129" s="234"/>
      <c r="K129" s="76"/>
      <c r="L129" s="68"/>
      <c r="M129" s="69"/>
    </row>
    <row r="130" spans="1:13" s="249" customFormat="1" ht="18.75" customHeight="1" x14ac:dyDescent="0.4">
      <c r="A130" s="240" t="s">
        <v>98</v>
      </c>
      <c r="B130" s="362"/>
      <c r="C130" s="363"/>
      <c r="D130" s="280" t="s">
        <v>205</v>
      </c>
      <c r="E130" s="233"/>
      <c r="F130" s="234"/>
      <c r="G130" s="234"/>
      <c r="H130" s="234"/>
      <c r="I130" s="234"/>
      <c r="J130" s="234"/>
      <c r="K130" s="76"/>
      <c r="L130" s="68"/>
      <c r="M130" s="69"/>
    </row>
    <row r="131" spans="1:13" s="249" customFormat="1" ht="18.75" customHeight="1" x14ac:dyDescent="0.4">
      <c r="A131" s="240" t="s">
        <v>99</v>
      </c>
      <c r="B131" s="362"/>
      <c r="C131" s="363"/>
      <c r="D131" s="280"/>
      <c r="E131" s="233"/>
      <c r="F131" s="234"/>
      <c r="G131" s="234"/>
      <c r="H131" s="234"/>
      <c r="I131" s="234"/>
      <c r="J131" s="234"/>
      <c r="K131" s="76"/>
      <c r="L131" s="68"/>
      <c r="M131" s="69"/>
    </row>
    <row r="132" spans="1:13" s="249" customFormat="1" ht="18.75" customHeight="1" x14ac:dyDescent="0.4">
      <c r="A132" s="240" t="s">
        <v>100</v>
      </c>
      <c r="B132" s="362"/>
      <c r="C132" s="363"/>
      <c r="D132" s="231"/>
      <c r="E132" s="233"/>
      <c r="F132" s="234"/>
      <c r="G132" s="234"/>
      <c r="H132" s="234"/>
      <c r="I132" s="234"/>
      <c r="J132" s="234"/>
      <c r="K132" s="76"/>
      <c r="L132" s="68"/>
      <c r="M132" s="69"/>
    </row>
    <row r="133" spans="1:13" s="249" customFormat="1" ht="18.75" customHeight="1" x14ac:dyDescent="0.4">
      <c r="A133" s="240" t="s">
        <v>101</v>
      </c>
      <c r="B133" s="362"/>
      <c r="C133" s="363"/>
      <c r="D133" s="231"/>
      <c r="E133" s="233"/>
      <c r="F133" s="234"/>
      <c r="G133" s="234"/>
      <c r="H133" s="234"/>
      <c r="I133" s="234"/>
      <c r="J133" s="234"/>
      <c r="K133" s="76"/>
      <c r="L133" s="68"/>
      <c r="M133" s="69"/>
    </row>
    <row r="134" spans="1:13" s="249" customFormat="1" ht="18.75" customHeight="1" x14ac:dyDescent="0.45">
      <c r="A134" s="241"/>
      <c r="B134" s="192" t="s">
        <v>107</v>
      </c>
      <c r="C134" s="166">
        <f>(COUNTA(B130:C133)*2)</f>
        <v>0</v>
      </c>
      <c r="D134" s="231"/>
      <c r="E134" s="233"/>
      <c r="F134" s="234"/>
      <c r="G134" s="234"/>
      <c r="H134" s="234"/>
      <c r="I134" s="234"/>
      <c r="J134" s="234"/>
      <c r="K134" s="76"/>
      <c r="L134" s="68"/>
      <c r="M134" s="69"/>
    </row>
    <row r="135" spans="1:13" s="249" customFormat="1" ht="18.75" customHeight="1" x14ac:dyDescent="0.4">
      <c r="A135" s="244"/>
      <c r="B135" s="276" t="s">
        <v>202</v>
      </c>
      <c r="C135" s="63"/>
      <c r="D135" s="231"/>
      <c r="E135" s="233"/>
      <c r="F135" s="234"/>
      <c r="G135" s="234"/>
      <c r="H135" s="234"/>
      <c r="I135" s="234"/>
      <c r="J135" s="234"/>
      <c r="K135" s="76"/>
      <c r="L135" s="68"/>
      <c r="M135" s="69"/>
    </row>
    <row r="136" spans="1:13" s="249" customFormat="1" ht="18.75" customHeight="1" x14ac:dyDescent="0.4">
      <c r="A136" s="240" t="s">
        <v>98</v>
      </c>
      <c r="B136" s="362"/>
      <c r="C136" s="363"/>
      <c r="D136" s="231"/>
      <c r="E136" s="233"/>
      <c r="F136" s="234"/>
      <c r="G136" s="234"/>
      <c r="H136" s="234"/>
      <c r="I136" s="234"/>
      <c r="J136" s="234"/>
      <c r="K136" s="76"/>
      <c r="L136" s="68"/>
      <c r="M136" s="69"/>
    </row>
    <row r="137" spans="1:13" s="249" customFormat="1" ht="18.75" customHeight="1" x14ac:dyDescent="0.4">
      <c r="A137" s="240" t="s">
        <v>99</v>
      </c>
      <c r="B137" s="362"/>
      <c r="C137" s="363"/>
      <c r="D137" s="231"/>
      <c r="E137" s="233"/>
      <c r="F137" s="234"/>
      <c r="G137" s="234"/>
      <c r="H137" s="234"/>
      <c r="I137" s="234"/>
      <c r="J137" s="234"/>
      <c r="K137" s="76"/>
      <c r="L137" s="68"/>
      <c r="M137" s="69"/>
    </row>
    <row r="138" spans="1:13" s="249" customFormat="1" ht="18.75" customHeight="1" x14ac:dyDescent="0.4">
      <c r="A138" s="240" t="s">
        <v>100</v>
      </c>
      <c r="B138" s="362"/>
      <c r="C138" s="363"/>
      <c r="D138" s="231"/>
      <c r="E138" s="233"/>
      <c r="F138" s="234"/>
      <c r="G138" s="234"/>
      <c r="H138" s="234"/>
      <c r="I138" s="234"/>
      <c r="J138" s="234"/>
      <c r="K138" s="76"/>
      <c r="L138" s="68"/>
      <c r="M138" s="69"/>
    </row>
    <row r="139" spans="1:13" s="249" customFormat="1" ht="18.75" customHeight="1" x14ac:dyDescent="0.4">
      <c r="A139" s="240" t="s">
        <v>101</v>
      </c>
      <c r="B139" s="362"/>
      <c r="C139" s="363"/>
      <c r="D139" s="231"/>
      <c r="E139" s="233"/>
      <c r="F139" s="234"/>
      <c r="G139" s="234"/>
      <c r="H139" s="234"/>
      <c r="I139" s="234"/>
      <c r="J139" s="234"/>
      <c r="K139" s="76"/>
      <c r="L139" s="68"/>
      <c r="M139" s="69"/>
    </row>
    <row r="140" spans="1:13" s="249" customFormat="1" ht="18.75" customHeight="1" x14ac:dyDescent="0.4">
      <c r="A140" s="244"/>
      <c r="B140" s="190" t="s">
        <v>107</v>
      </c>
      <c r="C140" s="164">
        <f>(COUNTA(B136:C139)*4)</f>
        <v>0</v>
      </c>
      <c r="D140" s="231"/>
      <c r="E140" s="233"/>
      <c r="F140" s="234"/>
      <c r="G140" s="234"/>
      <c r="H140" s="234"/>
      <c r="I140" s="234"/>
      <c r="J140" s="234"/>
      <c r="K140" s="76"/>
      <c r="L140" s="68"/>
      <c r="M140" s="69"/>
    </row>
    <row r="141" spans="1:13" s="249" customFormat="1" ht="18.75" customHeight="1" x14ac:dyDescent="0.4">
      <c r="A141" s="317"/>
      <c r="B141" s="311" t="s">
        <v>108</v>
      </c>
      <c r="C141" s="312">
        <f>C128+C134+C140</f>
        <v>0</v>
      </c>
      <c r="D141" s="77"/>
      <c r="E141" s="78"/>
      <c r="F141" s="32"/>
      <c r="G141" s="32"/>
      <c r="H141" s="32"/>
      <c r="I141" s="32"/>
      <c r="J141" s="32"/>
      <c r="K141" s="79"/>
      <c r="L141" s="80"/>
      <c r="M141" s="81"/>
    </row>
    <row r="142" spans="1:13" s="249" customFormat="1" ht="18.75" customHeight="1" x14ac:dyDescent="0.4">
      <c r="A142" s="242"/>
      <c r="B142" s="82"/>
      <c r="C142" s="34"/>
      <c r="D142" s="231"/>
      <c r="E142" s="58"/>
      <c r="F142" s="52"/>
      <c r="G142" s="52"/>
      <c r="H142" s="52"/>
      <c r="I142" s="52"/>
      <c r="J142" s="52"/>
      <c r="K142" s="59"/>
      <c r="L142" s="60"/>
      <c r="M142" s="61"/>
    </row>
    <row r="143" spans="1:13" s="249" customFormat="1" ht="18.75" customHeight="1" x14ac:dyDescent="0.4">
      <c r="A143" s="242"/>
      <c r="B143" s="231" t="s">
        <v>13</v>
      </c>
      <c r="C143" s="34"/>
      <c r="D143" s="231"/>
      <c r="E143" s="388"/>
      <c r="F143" s="389"/>
      <c r="G143" s="389"/>
      <c r="H143" s="389"/>
      <c r="I143" s="52"/>
      <c r="J143" s="52"/>
      <c r="K143" s="59"/>
      <c r="L143" s="60"/>
      <c r="M143" s="61"/>
    </row>
    <row r="144" spans="1:13" s="249" customFormat="1" ht="18.75" customHeight="1" x14ac:dyDescent="0.4">
      <c r="A144" s="242"/>
      <c r="C144" s="34"/>
      <c r="D144" s="231"/>
      <c r="E144" s="58"/>
      <c r="F144" s="52"/>
      <c r="G144" s="52"/>
      <c r="H144" s="52"/>
      <c r="I144" s="52"/>
      <c r="J144" s="52"/>
      <c r="K144" s="59"/>
      <c r="L144" s="60"/>
      <c r="M144" s="61"/>
    </row>
    <row r="145" spans="1:13" ht="18.75" customHeight="1" x14ac:dyDescent="0.45">
      <c r="A145" s="367" t="s">
        <v>6</v>
      </c>
      <c r="B145" s="369"/>
      <c r="C145" s="367" t="s">
        <v>7</v>
      </c>
      <c r="D145" s="369"/>
      <c r="E145" s="368"/>
      <c r="F145" s="387" t="s">
        <v>8</v>
      </c>
      <c r="G145" s="387"/>
      <c r="H145" s="387"/>
      <c r="I145" s="387"/>
      <c r="J145" s="387"/>
      <c r="K145" s="1" t="s">
        <v>9</v>
      </c>
      <c r="L145" s="39" t="s">
        <v>43</v>
      </c>
      <c r="M145" s="3" t="s">
        <v>10</v>
      </c>
    </row>
    <row r="146" spans="1:13" s="86" customFormat="1" ht="18.75" customHeight="1" x14ac:dyDescent="0.45">
      <c r="A146" s="370" t="s">
        <v>0</v>
      </c>
      <c r="B146" s="474"/>
      <c r="C146" s="378" t="s">
        <v>2</v>
      </c>
      <c r="D146" s="372"/>
      <c r="E146" s="373"/>
      <c r="F146" s="364" t="s">
        <v>3</v>
      </c>
      <c r="G146" s="364"/>
      <c r="H146" s="364"/>
      <c r="I146" s="364"/>
      <c r="J146" s="364"/>
      <c r="K146" s="4" t="s">
        <v>12</v>
      </c>
      <c r="L146" s="40" t="s">
        <v>44</v>
      </c>
      <c r="M146" s="6" t="s">
        <v>12</v>
      </c>
    </row>
    <row r="147" spans="1:13" s="86" customFormat="1" ht="18.75" customHeight="1" x14ac:dyDescent="0.4">
      <c r="A147" s="370" t="s">
        <v>1</v>
      </c>
      <c r="B147" s="474"/>
      <c r="C147" s="378"/>
      <c r="D147" s="372"/>
      <c r="E147" s="373"/>
      <c r="F147" s="364"/>
      <c r="G147" s="364"/>
      <c r="H147" s="364"/>
      <c r="I147" s="364"/>
      <c r="J147" s="364"/>
      <c r="K147" s="7" t="s">
        <v>42</v>
      </c>
      <c r="L147" s="40" t="s">
        <v>30</v>
      </c>
      <c r="M147" s="6" t="s">
        <v>45</v>
      </c>
    </row>
    <row r="148" spans="1:13" ht="18.75" customHeight="1" x14ac:dyDescent="0.4">
      <c r="A148" s="370"/>
      <c r="B148" s="475"/>
      <c r="C148" s="377"/>
      <c r="D148" s="375"/>
      <c r="E148" s="376"/>
      <c r="F148" s="11">
        <v>1</v>
      </c>
      <c r="G148" s="11">
        <v>2</v>
      </c>
      <c r="H148" s="11">
        <v>3</v>
      </c>
      <c r="I148" s="11">
        <v>4</v>
      </c>
      <c r="J148" s="11">
        <v>5</v>
      </c>
      <c r="K148" s="13"/>
      <c r="L148" s="40" t="s">
        <v>31</v>
      </c>
      <c r="M148" s="7" t="s">
        <v>46</v>
      </c>
    </row>
    <row r="149" spans="1:13" ht="18.75" customHeight="1" x14ac:dyDescent="0.4">
      <c r="A149" s="243"/>
      <c r="B149" s="83"/>
      <c r="C149" s="15"/>
      <c r="D149" s="16"/>
      <c r="E149" s="84"/>
      <c r="F149" s="43"/>
      <c r="G149" s="43"/>
      <c r="H149" s="43"/>
      <c r="I149" s="43"/>
      <c r="J149" s="43"/>
      <c r="K149" s="13"/>
      <c r="L149" s="40" t="s">
        <v>32</v>
      </c>
      <c r="M149" s="44"/>
    </row>
    <row r="150" spans="1:13" ht="18.75" customHeight="1" x14ac:dyDescent="0.4">
      <c r="A150" s="238"/>
      <c r="B150" s="14"/>
      <c r="C150" s="417" t="s">
        <v>4</v>
      </c>
      <c r="D150" s="366"/>
      <c r="E150" s="45" t="s">
        <v>5</v>
      </c>
      <c r="F150" s="46"/>
      <c r="G150" s="46"/>
      <c r="H150" s="17"/>
      <c r="I150" s="17"/>
      <c r="J150" s="17"/>
      <c r="K150" s="19"/>
      <c r="L150" s="62"/>
      <c r="M150" s="21"/>
    </row>
    <row r="151" spans="1:13" s="253" customFormat="1" ht="18.75" customHeight="1" x14ac:dyDescent="0.4">
      <c r="A151" s="431" t="s">
        <v>84</v>
      </c>
      <c r="B151" s="425"/>
      <c r="C151" s="425"/>
      <c r="D151" s="425"/>
      <c r="E151" s="425"/>
      <c r="F151" s="425"/>
      <c r="G151" s="425"/>
      <c r="H151" s="425"/>
      <c r="I151" s="425"/>
      <c r="J151" s="425"/>
      <c r="K151" s="425"/>
      <c r="L151" s="425"/>
      <c r="M151" s="426"/>
    </row>
    <row r="152" spans="1:13" s="86" customFormat="1" ht="18.75" customHeight="1" x14ac:dyDescent="0.4">
      <c r="A152" s="240" t="s">
        <v>98</v>
      </c>
      <c r="B152" s="392"/>
      <c r="C152" s="393"/>
      <c r="D152" s="66" t="s">
        <v>51</v>
      </c>
      <c r="E152" s="233"/>
      <c r="F152" s="234"/>
      <c r="G152" s="234"/>
      <c r="H152" s="234"/>
      <c r="I152" s="234"/>
      <c r="J152" s="234"/>
      <c r="K152" s="123">
        <f>IF(C158&gt;=5,5,IF(C158&gt;=4,4,IF(C158&gt;=3,3,IF(C158&gt;=2,2,IF(C158&gt;=1,1,IF(C158&lt;=0,0))))))</f>
        <v>0</v>
      </c>
      <c r="L152" s="68">
        <v>1</v>
      </c>
      <c r="M152" s="69">
        <f>K152*L152</f>
        <v>0</v>
      </c>
    </row>
    <row r="153" spans="1:13" s="86" customFormat="1" ht="18.75" customHeight="1" x14ac:dyDescent="0.4">
      <c r="A153" s="240" t="s">
        <v>99</v>
      </c>
      <c r="B153" s="358"/>
      <c r="C153" s="359"/>
      <c r="D153" s="66" t="s">
        <v>52</v>
      </c>
      <c r="E153" s="233"/>
      <c r="F153" s="234"/>
      <c r="G153" s="234"/>
      <c r="H153" s="234"/>
      <c r="I153" s="234"/>
      <c r="J153" s="234"/>
      <c r="K153" s="123"/>
      <c r="L153" s="68"/>
      <c r="M153" s="139"/>
    </row>
    <row r="154" spans="1:13" s="86" customFormat="1" ht="18.75" customHeight="1" x14ac:dyDescent="0.4">
      <c r="A154" s="240" t="s">
        <v>100</v>
      </c>
      <c r="B154" s="358"/>
      <c r="C154" s="359"/>
      <c r="D154" s="66" t="s">
        <v>53</v>
      </c>
      <c r="E154" s="233"/>
      <c r="F154" s="234"/>
      <c r="G154" s="234"/>
      <c r="H154" s="234"/>
      <c r="I154" s="234"/>
      <c r="J154" s="234"/>
      <c r="K154" s="123"/>
      <c r="L154" s="68"/>
      <c r="M154" s="139"/>
    </row>
    <row r="155" spans="1:13" s="86" customFormat="1" ht="18.75" customHeight="1" x14ac:dyDescent="0.45">
      <c r="A155" s="240" t="s">
        <v>101</v>
      </c>
      <c r="B155" s="271"/>
      <c r="C155" s="270"/>
      <c r="D155" s="161" t="s">
        <v>54</v>
      </c>
      <c r="E155" s="233"/>
      <c r="F155" s="234"/>
      <c r="G155" s="234"/>
      <c r="H155" s="234"/>
      <c r="I155" s="234"/>
      <c r="J155" s="234"/>
      <c r="K155" s="123"/>
      <c r="L155" s="68"/>
      <c r="M155" s="139"/>
    </row>
    <row r="156" spans="1:13" s="86" customFormat="1" ht="18.75" customHeight="1" x14ac:dyDescent="0.4">
      <c r="A156" s="240" t="s">
        <v>102</v>
      </c>
      <c r="B156" s="358"/>
      <c r="C156" s="359"/>
      <c r="D156" s="66" t="s">
        <v>55</v>
      </c>
      <c r="E156" s="233"/>
      <c r="F156" s="234"/>
      <c r="G156" s="234"/>
      <c r="H156" s="234"/>
      <c r="I156" s="234"/>
      <c r="J156" s="234"/>
      <c r="K156" s="123"/>
      <c r="L156" s="68"/>
      <c r="M156" s="139"/>
    </row>
    <row r="157" spans="1:13" s="86" customFormat="1" ht="18.75" customHeight="1" x14ac:dyDescent="0.4">
      <c r="A157" s="240" t="s">
        <v>103</v>
      </c>
      <c r="B157" s="358"/>
      <c r="C157" s="359"/>
      <c r="D157" s="66"/>
      <c r="E157" s="233"/>
      <c r="F157" s="234"/>
      <c r="G157" s="234"/>
      <c r="H157" s="234"/>
      <c r="I157" s="234"/>
      <c r="J157" s="234"/>
      <c r="K157" s="123"/>
      <c r="L157" s="68"/>
      <c r="M157" s="139"/>
    </row>
    <row r="158" spans="1:13" s="86" customFormat="1" ht="18.75" customHeight="1" x14ac:dyDescent="0.4">
      <c r="A158" s="328"/>
      <c r="B158" s="311" t="s">
        <v>86</v>
      </c>
      <c r="C158" s="322">
        <f>COUNTA(B152:C157)</f>
        <v>0</v>
      </c>
      <c r="D158" s="145"/>
      <c r="E158" s="143"/>
      <c r="F158" s="108"/>
      <c r="G158" s="108"/>
      <c r="H158" s="108"/>
      <c r="I158" s="108"/>
      <c r="J158" s="108"/>
      <c r="K158" s="141"/>
      <c r="L158" s="80"/>
      <c r="M158" s="142"/>
    </row>
    <row r="159" spans="1:13" s="86" customFormat="1" ht="18.75" customHeight="1" x14ac:dyDescent="0.4">
      <c r="A159" s="431" t="s">
        <v>128</v>
      </c>
      <c r="B159" s="425"/>
      <c r="C159" s="425"/>
      <c r="D159" s="425"/>
      <c r="E159" s="425"/>
      <c r="F159" s="425"/>
      <c r="G159" s="425"/>
      <c r="H159" s="425"/>
      <c r="I159" s="425"/>
      <c r="J159" s="425"/>
      <c r="K159" s="425"/>
      <c r="L159" s="425"/>
      <c r="M159" s="426"/>
    </row>
    <row r="160" spans="1:13" s="255" customFormat="1" ht="18.75" customHeight="1" x14ac:dyDescent="0.4">
      <c r="A160" s="254"/>
      <c r="B160" s="85" t="s">
        <v>129</v>
      </c>
      <c r="C160" s="85"/>
      <c r="D160" s="161" t="s">
        <v>57</v>
      </c>
      <c r="E160" s="171"/>
      <c r="F160" s="171"/>
      <c r="G160" s="171"/>
      <c r="H160" s="171"/>
      <c r="I160" s="171"/>
      <c r="J160" s="171"/>
      <c r="K160" s="76">
        <f>IF(C173&gt;=1,5,IF(C173&gt;=0.5,4,IF(C173&gt;=0.25,3,IF(C173&lt;=0.24,0))))</f>
        <v>0</v>
      </c>
      <c r="L160" s="172">
        <v>2</v>
      </c>
      <c r="M160" s="69">
        <f>K160*L160</f>
        <v>0</v>
      </c>
    </row>
    <row r="161" spans="1:13" s="255" customFormat="1" ht="18.75" customHeight="1" x14ac:dyDescent="0.4">
      <c r="A161" s="254" t="s">
        <v>87</v>
      </c>
      <c r="B161" s="30" t="s">
        <v>206</v>
      </c>
      <c r="C161" s="85"/>
      <c r="D161" s="161" t="s">
        <v>58</v>
      </c>
      <c r="E161" s="171"/>
      <c r="F161" s="171"/>
      <c r="G161" s="171"/>
      <c r="H161" s="171"/>
      <c r="I161" s="171"/>
      <c r="J161" s="171"/>
      <c r="K161" s="171"/>
      <c r="L161" s="172"/>
      <c r="M161" s="171"/>
    </row>
    <row r="162" spans="1:13" s="255" customFormat="1" ht="18.75" customHeight="1" x14ac:dyDescent="0.4">
      <c r="A162" s="240" t="s">
        <v>98</v>
      </c>
      <c r="B162" s="362"/>
      <c r="C162" s="362"/>
      <c r="D162" s="161" t="s">
        <v>59</v>
      </c>
      <c r="E162" s="171"/>
      <c r="F162" s="171"/>
      <c r="G162" s="171"/>
      <c r="H162" s="171"/>
      <c r="I162" s="171"/>
      <c r="J162" s="171"/>
      <c r="K162" s="171"/>
      <c r="L162" s="172"/>
      <c r="M162" s="171"/>
    </row>
    <row r="163" spans="1:13" s="255" customFormat="1" ht="18.75" customHeight="1" x14ac:dyDescent="0.4">
      <c r="A163" s="240" t="s">
        <v>99</v>
      </c>
      <c r="B163" s="362"/>
      <c r="C163" s="362"/>
      <c r="D163" s="161"/>
      <c r="E163" s="171"/>
      <c r="F163" s="171"/>
      <c r="G163" s="171"/>
      <c r="H163" s="171"/>
      <c r="I163" s="171"/>
      <c r="J163" s="171"/>
      <c r="K163" s="171"/>
      <c r="L163" s="172"/>
      <c r="M163" s="171"/>
    </row>
    <row r="164" spans="1:13" s="255" customFormat="1" ht="18.75" customHeight="1" x14ac:dyDescent="0.4">
      <c r="A164" s="256"/>
      <c r="B164" s="190" t="s">
        <v>107</v>
      </c>
      <c r="C164" s="199">
        <f>COUNTA(B162:C163)*0.25</f>
        <v>0</v>
      </c>
      <c r="D164" s="177"/>
      <c r="E164" s="171"/>
      <c r="F164" s="171"/>
      <c r="G164" s="171"/>
      <c r="H164" s="171"/>
      <c r="I164" s="171"/>
      <c r="J164" s="171"/>
      <c r="K164" s="171"/>
      <c r="L164" s="172"/>
      <c r="M164" s="171"/>
    </row>
    <row r="165" spans="1:13" s="255" customFormat="1" ht="18.75" customHeight="1" x14ac:dyDescent="0.4">
      <c r="A165" s="257"/>
      <c r="B165" s="290" t="s">
        <v>207</v>
      </c>
      <c r="C165" s="237"/>
      <c r="D165" s="171"/>
      <c r="E165" s="171"/>
      <c r="F165" s="171"/>
      <c r="G165" s="171"/>
      <c r="H165" s="171"/>
      <c r="I165" s="171"/>
      <c r="J165" s="171"/>
      <c r="K165" s="171"/>
      <c r="L165" s="172"/>
      <c r="M165" s="171"/>
    </row>
    <row r="166" spans="1:13" s="255" customFormat="1" ht="18.75" customHeight="1" x14ac:dyDescent="0.4">
      <c r="A166" s="240" t="s">
        <v>98</v>
      </c>
      <c r="B166" s="362"/>
      <c r="C166" s="363"/>
      <c r="D166" s="171"/>
      <c r="E166" s="171"/>
      <c r="F166" s="171"/>
      <c r="G166" s="171"/>
      <c r="H166" s="171"/>
      <c r="I166" s="171"/>
      <c r="J166" s="171"/>
      <c r="K166" s="171"/>
      <c r="L166" s="172"/>
      <c r="M166" s="171"/>
    </row>
    <row r="167" spans="1:13" s="255" customFormat="1" ht="18.75" customHeight="1" x14ac:dyDescent="0.4">
      <c r="A167" s="240" t="s">
        <v>99</v>
      </c>
      <c r="B167" s="358"/>
      <c r="C167" s="358"/>
      <c r="D167" s="171"/>
      <c r="E167" s="171"/>
      <c r="F167" s="171"/>
      <c r="G167" s="171"/>
      <c r="H167" s="171"/>
      <c r="I167" s="171"/>
      <c r="J167" s="171"/>
      <c r="K167" s="171"/>
      <c r="L167" s="172"/>
      <c r="M167" s="171"/>
    </row>
    <row r="168" spans="1:13" s="255" customFormat="1" ht="18.75" customHeight="1" x14ac:dyDescent="0.4">
      <c r="A168" s="258"/>
      <c r="B168" s="189" t="s">
        <v>107</v>
      </c>
      <c r="C168" s="200">
        <f>COUNTA(B166:C167)*0.5</f>
        <v>0</v>
      </c>
      <c r="D168" s="171"/>
      <c r="E168" s="171"/>
      <c r="F168" s="171"/>
      <c r="G168" s="171"/>
      <c r="H168" s="171"/>
      <c r="I168" s="171"/>
      <c r="J168" s="171"/>
      <c r="K168" s="171"/>
      <c r="L168" s="172"/>
      <c r="M168" s="171"/>
    </row>
    <row r="169" spans="1:13" s="255" customFormat="1" ht="18.75" customHeight="1" x14ac:dyDescent="0.4">
      <c r="A169" s="257"/>
      <c r="B169" s="290" t="s">
        <v>208</v>
      </c>
      <c r="C169" s="237"/>
      <c r="D169" s="171"/>
      <c r="E169" s="171"/>
      <c r="F169" s="171"/>
      <c r="G169" s="171"/>
      <c r="H169" s="171"/>
      <c r="I169" s="171"/>
      <c r="J169" s="170"/>
      <c r="K169" s="171"/>
      <c r="L169" s="172"/>
      <c r="M169" s="171"/>
    </row>
    <row r="170" spans="1:13" s="255" customFormat="1" ht="18.75" customHeight="1" x14ac:dyDescent="0.4">
      <c r="A170" s="240" t="s">
        <v>98</v>
      </c>
      <c r="B170" s="362"/>
      <c r="C170" s="362"/>
      <c r="D170" s="171"/>
      <c r="E170" s="171"/>
      <c r="F170" s="171"/>
      <c r="G170" s="170"/>
      <c r="H170" s="169"/>
      <c r="I170" s="171"/>
      <c r="J170" s="171"/>
      <c r="K170" s="171"/>
      <c r="L170" s="172"/>
      <c r="M170" s="171"/>
    </row>
    <row r="171" spans="1:13" s="255" customFormat="1" ht="18.75" customHeight="1" x14ac:dyDescent="0.4">
      <c r="A171" s="240" t="s">
        <v>99</v>
      </c>
      <c r="B171" s="362"/>
      <c r="C171" s="362"/>
      <c r="D171" s="171"/>
      <c r="E171" s="170"/>
      <c r="F171" s="169"/>
      <c r="G171" s="171"/>
      <c r="H171" s="169"/>
      <c r="I171" s="171"/>
      <c r="J171" s="171"/>
      <c r="K171" s="171"/>
      <c r="L171" s="172"/>
      <c r="M171" s="171"/>
    </row>
    <row r="172" spans="1:13" s="255" customFormat="1" ht="18.75" customHeight="1" x14ac:dyDescent="0.4">
      <c r="A172" s="256"/>
      <c r="B172" s="190" t="s">
        <v>107</v>
      </c>
      <c r="C172" s="327">
        <f>COUNTA(B170:C171)*1</f>
        <v>0</v>
      </c>
      <c r="D172" s="170"/>
      <c r="E172" s="170"/>
      <c r="F172" s="169"/>
      <c r="G172" s="171"/>
      <c r="H172" s="169"/>
      <c r="I172" s="171"/>
      <c r="J172" s="171"/>
      <c r="K172" s="171"/>
      <c r="L172" s="172"/>
      <c r="M172" s="171"/>
    </row>
    <row r="173" spans="1:13" s="255" customFormat="1" ht="18.75" customHeight="1" x14ac:dyDescent="0.4">
      <c r="A173" s="325"/>
      <c r="B173" s="311" t="s">
        <v>108</v>
      </c>
      <c r="C173" s="326">
        <f>C164+C168+C172</f>
        <v>0</v>
      </c>
      <c r="D173" s="174"/>
      <c r="E173" s="173"/>
      <c r="F173" s="175"/>
      <c r="G173" s="174"/>
      <c r="H173" s="175"/>
      <c r="I173" s="174"/>
      <c r="J173" s="174"/>
      <c r="K173" s="174"/>
      <c r="L173" s="176"/>
      <c r="M173" s="174"/>
    </row>
    <row r="174" spans="1:13" s="255" customFormat="1" ht="18.75" customHeight="1" x14ac:dyDescent="0.45">
      <c r="A174" s="367" t="s">
        <v>6</v>
      </c>
      <c r="B174" s="368"/>
      <c r="C174" s="369" t="s">
        <v>7</v>
      </c>
      <c r="D174" s="369"/>
      <c r="E174" s="368"/>
      <c r="F174" s="387" t="s">
        <v>8</v>
      </c>
      <c r="G174" s="387"/>
      <c r="H174" s="387"/>
      <c r="I174" s="387"/>
      <c r="J174" s="387"/>
      <c r="K174" s="1" t="s">
        <v>9</v>
      </c>
      <c r="L174" s="39" t="s">
        <v>43</v>
      </c>
      <c r="M174" s="3" t="s">
        <v>10</v>
      </c>
    </row>
    <row r="175" spans="1:13" s="255" customFormat="1" ht="18.75" customHeight="1" x14ac:dyDescent="0.45">
      <c r="A175" s="370" t="s">
        <v>0</v>
      </c>
      <c r="B175" s="371"/>
      <c r="C175" s="372" t="s">
        <v>2</v>
      </c>
      <c r="D175" s="372"/>
      <c r="E175" s="373"/>
      <c r="F175" s="364" t="s">
        <v>3</v>
      </c>
      <c r="G175" s="364"/>
      <c r="H175" s="364"/>
      <c r="I175" s="364"/>
      <c r="J175" s="364"/>
      <c r="K175" s="4" t="s">
        <v>12</v>
      </c>
      <c r="L175" s="40" t="s">
        <v>44</v>
      </c>
      <c r="M175" s="6" t="s">
        <v>12</v>
      </c>
    </row>
    <row r="176" spans="1:13" s="255" customFormat="1" ht="18.75" customHeight="1" x14ac:dyDescent="0.4">
      <c r="A176" s="370" t="s">
        <v>1</v>
      </c>
      <c r="B176" s="371"/>
      <c r="C176" s="372"/>
      <c r="D176" s="372"/>
      <c r="E176" s="373"/>
      <c r="F176" s="364"/>
      <c r="G176" s="364"/>
      <c r="H176" s="364"/>
      <c r="I176" s="364"/>
      <c r="J176" s="364"/>
      <c r="K176" s="7" t="s">
        <v>42</v>
      </c>
      <c r="L176" s="40" t="s">
        <v>30</v>
      </c>
      <c r="M176" s="6" t="s">
        <v>45</v>
      </c>
    </row>
    <row r="177" spans="1:13" s="255" customFormat="1" ht="18.75" customHeight="1" x14ac:dyDescent="0.4">
      <c r="A177" s="370"/>
      <c r="B177" s="374"/>
      <c r="C177" s="375"/>
      <c r="D177" s="375"/>
      <c r="E177" s="376"/>
      <c r="F177" s="11">
        <v>1</v>
      </c>
      <c r="G177" s="11">
        <v>2</v>
      </c>
      <c r="H177" s="11">
        <v>3</v>
      </c>
      <c r="I177" s="11">
        <v>4</v>
      </c>
      <c r="J177" s="11">
        <v>5</v>
      </c>
      <c r="K177" s="13"/>
      <c r="L177" s="40" t="s">
        <v>31</v>
      </c>
      <c r="M177" s="7" t="s">
        <v>46</v>
      </c>
    </row>
    <row r="178" spans="1:13" s="255" customFormat="1" ht="18.75" customHeight="1" x14ac:dyDescent="0.4">
      <c r="A178" s="243"/>
      <c r="B178" s="41"/>
      <c r="C178" s="91"/>
      <c r="D178" s="10"/>
      <c r="E178" s="42"/>
      <c r="F178" s="43"/>
      <c r="G178" s="43"/>
      <c r="H178" s="43"/>
      <c r="I178" s="43"/>
      <c r="J178" s="43"/>
      <c r="K178" s="13"/>
      <c r="L178" s="40" t="s">
        <v>32</v>
      </c>
      <c r="M178" s="44"/>
    </row>
    <row r="179" spans="1:13" s="255" customFormat="1" ht="18.75" customHeight="1" x14ac:dyDescent="0.4">
      <c r="A179" s="238"/>
      <c r="B179" s="14"/>
      <c r="C179" s="365" t="s">
        <v>4</v>
      </c>
      <c r="D179" s="366"/>
      <c r="E179" s="45" t="s">
        <v>5</v>
      </c>
      <c r="F179" s="46"/>
      <c r="G179" s="46"/>
      <c r="H179" s="17"/>
      <c r="I179" s="17"/>
      <c r="J179" s="17"/>
      <c r="K179" s="19"/>
      <c r="L179" s="7"/>
      <c r="M179" s="21"/>
    </row>
    <row r="180" spans="1:13" s="255" customFormat="1" ht="18.75" customHeight="1" x14ac:dyDescent="0.4">
      <c r="A180" s="257"/>
      <c r="B180" s="390" t="s">
        <v>56</v>
      </c>
      <c r="C180" s="390"/>
      <c r="D180" s="201"/>
      <c r="E180" s="202"/>
      <c r="F180" s="202"/>
      <c r="G180" s="203"/>
      <c r="H180" s="202"/>
      <c r="I180" s="203"/>
      <c r="J180" s="202"/>
      <c r="K180" s="210">
        <f>IF(C188&gt;=6,5,IF(C188&gt;=3,3,IF(C188&lt;=0,0)))</f>
        <v>0</v>
      </c>
      <c r="L180" s="352">
        <v>2</v>
      </c>
      <c r="M180" s="351">
        <f>K180*L180</f>
        <v>0</v>
      </c>
    </row>
    <row r="181" spans="1:13" s="255" customFormat="1" ht="18.75" customHeight="1" x14ac:dyDescent="0.4">
      <c r="A181" s="254"/>
      <c r="B181" s="391" t="s">
        <v>130</v>
      </c>
      <c r="C181" s="391"/>
      <c r="D181" s="161" t="s">
        <v>60</v>
      </c>
      <c r="E181" s="286"/>
      <c r="F181" s="171"/>
      <c r="G181" s="169"/>
      <c r="H181" s="171"/>
      <c r="I181" s="169"/>
      <c r="J181" s="171"/>
      <c r="K181" s="169"/>
      <c r="L181" s="172"/>
      <c r="M181" s="170"/>
    </row>
    <row r="182" spans="1:13" s="255" customFormat="1" ht="18.75" customHeight="1" x14ac:dyDescent="0.4">
      <c r="A182" s="240" t="s">
        <v>98</v>
      </c>
      <c r="B182" s="358"/>
      <c r="C182" s="358"/>
      <c r="D182" s="161" t="s">
        <v>95</v>
      </c>
      <c r="E182" s="476">
        <f>M11</f>
        <v>0</v>
      </c>
      <c r="F182" s="171"/>
      <c r="G182" s="169"/>
      <c r="H182" s="171"/>
      <c r="I182" s="169"/>
      <c r="J182" s="171"/>
      <c r="K182" s="169"/>
      <c r="L182" s="172"/>
      <c r="M182" s="170"/>
    </row>
    <row r="183" spans="1:13" s="255" customFormat="1" ht="18.75" customHeight="1" x14ac:dyDescent="0.4">
      <c r="A183" s="240" t="s">
        <v>99</v>
      </c>
      <c r="B183" s="358"/>
      <c r="C183" s="358"/>
      <c r="D183" s="161" t="s">
        <v>161</v>
      </c>
      <c r="E183" s="476">
        <f>M18+M35+M47+M65+M123+M152+M160+M180</f>
        <v>0</v>
      </c>
      <c r="F183" s="171"/>
      <c r="G183" s="169"/>
      <c r="H183" s="171"/>
      <c r="I183" s="169"/>
      <c r="J183" s="171"/>
      <c r="K183" s="169"/>
      <c r="L183" s="172"/>
      <c r="M183" s="170"/>
    </row>
    <row r="184" spans="1:13" s="255" customFormat="1" ht="18.75" customHeight="1" x14ac:dyDescent="0.4">
      <c r="A184" s="240" t="s">
        <v>100</v>
      </c>
      <c r="B184" s="358"/>
      <c r="C184" s="358"/>
      <c r="D184" s="161"/>
      <c r="E184" s="286"/>
      <c r="F184" s="171"/>
      <c r="G184" s="169"/>
      <c r="H184" s="171"/>
      <c r="I184" s="169"/>
      <c r="J184" s="171"/>
      <c r="K184" s="169"/>
      <c r="L184" s="172"/>
      <c r="M184" s="170"/>
    </row>
    <row r="185" spans="1:13" s="255" customFormat="1" ht="18.75" customHeight="1" x14ac:dyDescent="0.4">
      <c r="A185" s="240" t="s">
        <v>101</v>
      </c>
      <c r="B185" s="358"/>
      <c r="C185" s="358"/>
      <c r="D185" s="171" t="s">
        <v>180</v>
      </c>
      <c r="E185" s="476">
        <f>E182+E183</f>
        <v>0</v>
      </c>
      <c r="F185" s="171"/>
      <c r="G185" s="169"/>
      <c r="H185" s="171"/>
      <c r="I185" s="169"/>
      <c r="J185" s="171"/>
      <c r="K185" s="169"/>
      <c r="L185" s="172"/>
      <c r="M185" s="170"/>
    </row>
    <row r="186" spans="1:13" s="255" customFormat="1" ht="18.75" customHeight="1" x14ac:dyDescent="0.4">
      <c r="A186" s="240" t="s">
        <v>102</v>
      </c>
      <c r="B186" s="358"/>
      <c r="C186" s="358"/>
      <c r="D186" s="282" t="s">
        <v>181</v>
      </c>
      <c r="E186" s="477">
        <f>IF(E185&gt;=50,50,IF(E185&gt;=1,E185,IF(E185&gt;=0,0)))</f>
        <v>0</v>
      </c>
      <c r="F186" s="171"/>
      <c r="G186" s="169"/>
      <c r="H186" s="171"/>
      <c r="I186" s="169"/>
      <c r="J186" s="171"/>
      <c r="K186" s="169"/>
      <c r="L186" s="172"/>
      <c r="M186" s="170"/>
    </row>
    <row r="187" spans="1:13" s="255" customFormat="1" ht="18.75" customHeight="1" x14ac:dyDescent="0.4">
      <c r="A187" s="240" t="s">
        <v>103</v>
      </c>
      <c r="B187" s="358"/>
      <c r="C187" s="358"/>
      <c r="D187" s="171" t="s">
        <v>179</v>
      </c>
      <c r="E187" s="171"/>
      <c r="F187" s="171"/>
      <c r="G187" s="169"/>
      <c r="H187" s="171"/>
      <c r="I187" s="169"/>
      <c r="J187" s="171"/>
      <c r="K187" s="169"/>
      <c r="L187" s="172"/>
      <c r="M187" s="170"/>
    </row>
    <row r="188" spans="1:13" s="255" customFormat="1" ht="18.75" customHeight="1" x14ac:dyDescent="0.4">
      <c r="A188" s="324"/>
      <c r="B188" s="321" t="s">
        <v>108</v>
      </c>
      <c r="C188" s="350">
        <f>COUNTA(B182:C187)*3</f>
        <v>0</v>
      </c>
      <c r="D188" s="174"/>
      <c r="E188" s="174"/>
      <c r="F188" s="174"/>
      <c r="G188" s="175"/>
      <c r="H188" s="174"/>
      <c r="I188" s="175"/>
      <c r="J188" s="174"/>
      <c r="K188" s="175"/>
      <c r="L188" s="176"/>
      <c r="M188" s="173"/>
    </row>
    <row r="189" spans="1:13" s="86" customFormat="1" ht="18.75" customHeight="1" x14ac:dyDescent="0.4">
      <c r="A189" s="415" t="s">
        <v>62</v>
      </c>
      <c r="B189" s="437"/>
      <c r="C189" s="92"/>
      <c r="D189" s="93"/>
      <c r="E189" s="93"/>
      <c r="F189" s="94"/>
      <c r="G189" s="94"/>
      <c r="H189" s="94"/>
      <c r="I189" s="94"/>
      <c r="J189" s="94"/>
      <c r="K189" s="95"/>
      <c r="L189" s="121"/>
      <c r="M189" s="97"/>
    </row>
    <row r="190" spans="1:13" s="86" customFormat="1" ht="18.75" customHeight="1" x14ac:dyDescent="0.4">
      <c r="A190" s="431" t="s">
        <v>150</v>
      </c>
      <c r="B190" s="425"/>
      <c r="C190" s="98"/>
      <c r="D190" s="99"/>
      <c r="E190" s="100"/>
      <c r="F190" s="101"/>
      <c r="G190" s="101"/>
      <c r="H190" s="101"/>
      <c r="I190" s="101"/>
      <c r="J190" s="101"/>
      <c r="K190" s="102"/>
      <c r="L190" s="103"/>
      <c r="M190" s="104"/>
    </row>
    <row r="191" spans="1:13" s="86" customFormat="1" ht="18" customHeight="1" x14ac:dyDescent="0.4">
      <c r="A191" s="259" t="s">
        <v>13</v>
      </c>
      <c r="B191" s="438" t="s">
        <v>131</v>
      </c>
      <c r="C191" s="439"/>
      <c r="D191" s="260" t="s">
        <v>132</v>
      </c>
      <c r="E191" s="204"/>
      <c r="F191" s="106"/>
      <c r="G191" s="106"/>
      <c r="H191" s="106"/>
      <c r="I191" s="106"/>
      <c r="J191" s="106"/>
      <c r="K191" s="194">
        <f>IF(C201&gt;=4.51,5,IF(C201&gt;=3.51,4,IF(C201&gt;=2.51,3,IF(C201&gt;=1.51,2,IF(C201&gt;=0.1,1,IF(C201&lt;=0.2,0))))))</f>
        <v>0</v>
      </c>
      <c r="L191" s="64">
        <v>0.4</v>
      </c>
      <c r="M191" s="65">
        <f>K191*L191</f>
        <v>0</v>
      </c>
    </row>
    <row r="192" spans="1:13" s="86" customFormat="1" ht="18" customHeight="1" x14ac:dyDescent="0.4">
      <c r="A192" s="240" t="s">
        <v>98</v>
      </c>
      <c r="B192" s="273"/>
      <c r="C192" s="218"/>
      <c r="D192" s="261" t="s">
        <v>133</v>
      </c>
      <c r="E192" s="205"/>
      <c r="F192" s="107"/>
      <c r="G192" s="107"/>
      <c r="H192" s="107"/>
      <c r="I192" s="107"/>
      <c r="J192" s="107"/>
      <c r="K192" s="140"/>
      <c r="L192" s="179"/>
      <c r="M192" s="139"/>
    </row>
    <row r="193" spans="1:13" s="86" customFormat="1" ht="18" customHeight="1" x14ac:dyDescent="0.4">
      <c r="A193" s="240" t="s">
        <v>99</v>
      </c>
      <c r="B193" s="273"/>
      <c r="C193" s="218"/>
      <c r="D193" s="261" t="s">
        <v>134</v>
      </c>
      <c r="E193" s="205"/>
      <c r="F193" s="107"/>
      <c r="G193" s="107"/>
      <c r="H193" s="107"/>
      <c r="I193" s="107"/>
      <c r="J193" s="107"/>
      <c r="K193" s="140"/>
      <c r="L193" s="179"/>
      <c r="M193" s="139"/>
    </row>
    <row r="194" spans="1:13" s="86" customFormat="1" ht="18" customHeight="1" x14ac:dyDescent="0.4">
      <c r="A194" s="240" t="s">
        <v>100</v>
      </c>
      <c r="B194" s="273"/>
      <c r="C194" s="218"/>
      <c r="D194" s="261" t="s">
        <v>135</v>
      </c>
      <c r="E194" s="205"/>
      <c r="F194" s="107"/>
      <c r="G194" s="107"/>
      <c r="H194" s="107"/>
      <c r="I194" s="107"/>
      <c r="J194" s="107"/>
      <c r="K194" s="140"/>
      <c r="L194" s="179"/>
      <c r="M194" s="139"/>
    </row>
    <row r="195" spans="1:13" s="86" customFormat="1" ht="18" customHeight="1" x14ac:dyDescent="0.4">
      <c r="A195" s="240" t="s">
        <v>101</v>
      </c>
      <c r="B195" s="273"/>
      <c r="C195" s="218"/>
      <c r="D195" s="261" t="s">
        <v>136</v>
      </c>
      <c r="E195" s="205"/>
      <c r="F195" s="107"/>
      <c r="G195" s="107"/>
      <c r="H195" s="107"/>
      <c r="I195" s="107"/>
      <c r="J195" s="107"/>
      <c r="K195" s="140"/>
      <c r="L195" s="179"/>
      <c r="M195" s="139"/>
    </row>
    <row r="196" spans="1:13" s="86" customFormat="1" ht="18" customHeight="1" x14ac:dyDescent="0.4">
      <c r="A196" s="240" t="s">
        <v>102</v>
      </c>
      <c r="B196" s="273"/>
      <c r="C196" s="218"/>
      <c r="D196" s="261" t="s">
        <v>139</v>
      </c>
      <c r="E196" s="205"/>
      <c r="F196" s="107"/>
      <c r="G196" s="107"/>
      <c r="H196" s="107"/>
      <c r="I196" s="107"/>
      <c r="J196" s="107"/>
      <c r="K196" s="140"/>
      <c r="L196" s="179"/>
      <c r="M196" s="139"/>
    </row>
    <row r="197" spans="1:13" s="86" customFormat="1" ht="18" customHeight="1" x14ac:dyDescent="0.4">
      <c r="A197" s="240" t="s">
        <v>103</v>
      </c>
      <c r="B197" s="273"/>
      <c r="C197" s="218"/>
      <c r="D197" s="261" t="s">
        <v>137</v>
      </c>
      <c r="E197" s="205"/>
      <c r="F197" s="107"/>
      <c r="G197" s="107"/>
      <c r="H197" s="107"/>
      <c r="I197" s="107"/>
      <c r="J197" s="107"/>
      <c r="K197" s="140"/>
      <c r="L197" s="179"/>
      <c r="M197" s="139"/>
    </row>
    <row r="198" spans="1:13" s="86" customFormat="1" ht="18" customHeight="1" x14ac:dyDescent="0.4">
      <c r="A198" s="240" t="s">
        <v>104</v>
      </c>
      <c r="B198" s="273"/>
      <c r="C198" s="218"/>
      <c r="D198" s="261" t="s">
        <v>140</v>
      </c>
      <c r="E198" s="205"/>
      <c r="F198" s="107"/>
      <c r="G198" s="107"/>
      <c r="H198" s="107"/>
      <c r="I198" s="107"/>
      <c r="J198" s="107"/>
      <c r="K198" s="140"/>
      <c r="L198" s="179"/>
      <c r="M198" s="139"/>
    </row>
    <row r="199" spans="1:13" s="86" customFormat="1" ht="18" customHeight="1" x14ac:dyDescent="0.4">
      <c r="A199" s="240" t="s">
        <v>106</v>
      </c>
      <c r="B199" s="273"/>
      <c r="C199" s="323"/>
      <c r="D199" s="261" t="s">
        <v>138</v>
      </c>
      <c r="E199" s="205"/>
      <c r="F199" s="107"/>
      <c r="G199" s="107"/>
      <c r="H199" s="107"/>
      <c r="I199" s="107"/>
      <c r="J199" s="107"/>
      <c r="K199" s="140"/>
      <c r="L199" s="179"/>
      <c r="M199" s="139"/>
    </row>
    <row r="200" spans="1:13" s="86" customFormat="1" ht="18" customHeight="1" x14ac:dyDescent="0.4">
      <c r="A200" s="262"/>
      <c r="B200" s="217" t="s">
        <v>97</v>
      </c>
      <c r="C200" s="219">
        <f>SUM(C192:C199)</f>
        <v>0</v>
      </c>
      <c r="D200" s="261" t="s">
        <v>141</v>
      </c>
      <c r="E200" s="205"/>
      <c r="F200" s="107"/>
      <c r="G200" s="107"/>
      <c r="H200" s="107"/>
      <c r="I200" s="107"/>
      <c r="J200" s="107"/>
      <c r="K200" s="140"/>
      <c r="L200" s="179"/>
      <c r="M200" s="139"/>
    </row>
    <row r="201" spans="1:13" s="86" customFormat="1" ht="18" customHeight="1" x14ac:dyDescent="0.4">
      <c r="A201" s="241"/>
      <c r="B201" s="144" t="s">
        <v>125</v>
      </c>
      <c r="C201" s="298">
        <f>IF(C200&lt;=0,0,C200/D201)</f>
        <v>0</v>
      </c>
      <c r="D201" s="291">
        <f>COUNTA(C192:C199)</f>
        <v>0</v>
      </c>
      <c r="E201" s="78"/>
      <c r="F201" s="32"/>
      <c r="G201" s="32"/>
      <c r="H201" s="32"/>
      <c r="I201" s="32"/>
      <c r="J201" s="32"/>
      <c r="K201" s="124"/>
      <c r="L201" s="80"/>
      <c r="M201" s="81"/>
    </row>
    <row r="202" spans="1:13" s="86" customFormat="1" ht="18" customHeight="1" x14ac:dyDescent="0.4">
      <c r="A202" s="242"/>
      <c r="B202" s="156"/>
      <c r="C202" s="57"/>
      <c r="D202" s="178"/>
      <c r="E202" s="58"/>
      <c r="F202" s="52"/>
      <c r="G202" s="52"/>
      <c r="H202" s="52"/>
      <c r="I202" s="52"/>
      <c r="J202" s="52"/>
      <c r="K202" s="115"/>
      <c r="L202" s="60"/>
      <c r="M202" s="61"/>
    </row>
    <row r="203" spans="1:13" s="86" customFormat="1" ht="18" customHeight="1" x14ac:dyDescent="0.4">
      <c r="A203" s="242"/>
      <c r="B203" s="156"/>
      <c r="C203" s="34"/>
      <c r="D203" s="178"/>
      <c r="E203" s="58"/>
      <c r="F203" s="52"/>
      <c r="G203" s="52"/>
      <c r="H203" s="52"/>
      <c r="I203" s="52"/>
      <c r="J203" s="52"/>
      <c r="K203" s="115"/>
      <c r="L203" s="60"/>
      <c r="M203" s="61"/>
    </row>
    <row r="204" spans="1:13" s="86" customFormat="1" ht="18" customHeight="1" x14ac:dyDescent="0.45">
      <c r="A204" s="367" t="s">
        <v>6</v>
      </c>
      <c r="B204" s="368"/>
      <c r="C204" s="369" t="s">
        <v>7</v>
      </c>
      <c r="D204" s="369"/>
      <c r="E204" s="368"/>
      <c r="F204" s="387" t="s">
        <v>8</v>
      </c>
      <c r="G204" s="387"/>
      <c r="H204" s="387"/>
      <c r="I204" s="387"/>
      <c r="J204" s="387"/>
      <c r="K204" s="1" t="s">
        <v>9</v>
      </c>
      <c r="L204" s="39" t="s">
        <v>43</v>
      </c>
      <c r="M204" s="3" t="s">
        <v>10</v>
      </c>
    </row>
    <row r="205" spans="1:13" s="86" customFormat="1" ht="18" customHeight="1" x14ac:dyDescent="0.45">
      <c r="A205" s="370" t="s">
        <v>0</v>
      </c>
      <c r="B205" s="371"/>
      <c r="C205" s="372" t="s">
        <v>2</v>
      </c>
      <c r="D205" s="372"/>
      <c r="E205" s="373"/>
      <c r="F205" s="364" t="s">
        <v>3</v>
      </c>
      <c r="G205" s="364"/>
      <c r="H205" s="364"/>
      <c r="I205" s="364"/>
      <c r="J205" s="364"/>
      <c r="K205" s="4" t="s">
        <v>12</v>
      </c>
      <c r="L205" s="40" t="s">
        <v>44</v>
      </c>
      <c r="M205" s="6" t="s">
        <v>12</v>
      </c>
    </row>
    <row r="206" spans="1:13" s="86" customFormat="1" ht="18" customHeight="1" x14ac:dyDescent="0.4">
      <c r="A206" s="370" t="s">
        <v>1</v>
      </c>
      <c r="B206" s="371"/>
      <c r="C206" s="372"/>
      <c r="D206" s="372"/>
      <c r="E206" s="373"/>
      <c r="F206" s="364"/>
      <c r="G206" s="364"/>
      <c r="H206" s="364"/>
      <c r="I206" s="364"/>
      <c r="J206" s="364"/>
      <c r="K206" s="7" t="s">
        <v>42</v>
      </c>
      <c r="L206" s="40" t="s">
        <v>30</v>
      </c>
      <c r="M206" s="6" t="s">
        <v>45</v>
      </c>
    </row>
    <row r="207" spans="1:13" s="86" customFormat="1" ht="18" customHeight="1" x14ac:dyDescent="0.4">
      <c r="A207" s="370"/>
      <c r="B207" s="374"/>
      <c r="C207" s="375"/>
      <c r="D207" s="375"/>
      <c r="E207" s="376"/>
      <c r="F207" s="11">
        <v>1</v>
      </c>
      <c r="G207" s="11">
        <v>2</v>
      </c>
      <c r="H207" s="11">
        <v>3</v>
      </c>
      <c r="I207" s="11">
        <v>4</v>
      </c>
      <c r="J207" s="11">
        <v>5</v>
      </c>
      <c r="K207" s="13"/>
      <c r="L207" s="40" t="s">
        <v>31</v>
      </c>
      <c r="M207" s="7" t="s">
        <v>46</v>
      </c>
    </row>
    <row r="208" spans="1:13" s="86" customFormat="1" ht="18" customHeight="1" x14ac:dyDescent="0.4">
      <c r="A208" s="243"/>
      <c r="B208" s="41"/>
      <c r="C208" s="91"/>
      <c r="D208" s="10"/>
      <c r="E208" s="42"/>
      <c r="F208" s="43"/>
      <c r="G208" s="43"/>
      <c r="H208" s="43"/>
      <c r="I208" s="43"/>
      <c r="J208" s="43"/>
      <c r="K208" s="13"/>
      <c r="L208" s="40" t="s">
        <v>32</v>
      </c>
      <c r="M208" s="44"/>
    </row>
    <row r="209" spans="1:13" s="86" customFormat="1" ht="18" customHeight="1" x14ac:dyDescent="0.4">
      <c r="A209" s="238"/>
      <c r="B209" s="14"/>
      <c r="C209" s="365" t="s">
        <v>4</v>
      </c>
      <c r="D209" s="366"/>
      <c r="E209" s="45" t="s">
        <v>5</v>
      </c>
      <c r="F209" s="46"/>
      <c r="G209" s="46"/>
      <c r="H209" s="17"/>
      <c r="I209" s="17"/>
      <c r="J209" s="17"/>
      <c r="K209" s="19"/>
      <c r="L209" s="62"/>
      <c r="M209" s="21"/>
    </row>
    <row r="210" spans="1:13" s="86" customFormat="1" ht="18" customHeight="1" x14ac:dyDescent="0.4">
      <c r="A210" s="263"/>
      <c r="B210" s="435" t="s">
        <v>142</v>
      </c>
      <c r="C210" s="436"/>
      <c r="D210" s="157" t="s">
        <v>162</v>
      </c>
      <c r="E210" s="205"/>
      <c r="F210" s="107"/>
      <c r="G210" s="107"/>
      <c r="H210" s="107"/>
      <c r="I210" s="234"/>
      <c r="J210" s="107"/>
      <c r="K210" s="76">
        <f>IF(C221&gt;=10,5,IF(C221&gt;=9,4,IF(C221&gt;=8,3,IF(C221&gt;=7,2,IF(C221&gt;=6,1,IF(C221&lt;=1,0))))))</f>
        <v>0</v>
      </c>
      <c r="L210" s="68">
        <v>0.4</v>
      </c>
      <c r="M210" s="69">
        <f>K210*L210</f>
        <v>0</v>
      </c>
    </row>
    <row r="211" spans="1:13" s="86" customFormat="1" ht="18" customHeight="1" x14ac:dyDescent="0.4">
      <c r="A211" s="240" t="s">
        <v>98</v>
      </c>
      <c r="B211" s="358"/>
      <c r="C211" s="359"/>
      <c r="D211" s="157" t="s">
        <v>63</v>
      </c>
      <c r="E211" s="205"/>
      <c r="F211" s="107"/>
      <c r="G211" s="107"/>
      <c r="H211" s="107"/>
      <c r="I211" s="234"/>
      <c r="J211" s="107"/>
      <c r="K211" s="140"/>
      <c r="L211" s="68"/>
      <c r="M211" s="139"/>
    </row>
    <row r="212" spans="1:13" s="86" customFormat="1" ht="18" customHeight="1" x14ac:dyDescent="0.4">
      <c r="A212" s="240" t="s">
        <v>99</v>
      </c>
      <c r="B212" s="358"/>
      <c r="C212" s="359"/>
      <c r="D212" s="157" t="s">
        <v>64</v>
      </c>
      <c r="E212" s="205"/>
      <c r="F212" s="107"/>
      <c r="G212" s="107"/>
      <c r="H212" s="107"/>
      <c r="I212" s="234"/>
      <c r="J212" s="107"/>
      <c r="K212" s="140"/>
      <c r="L212" s="68"/>
      <c r="M212" s="139"/>
    </row>
    <row r="213" spans="1:13" s="86" customFormat="1" ht="18" customHeight="1" x14ac:dyDescent="0.4">
      <c r="A213" s="240" t="s">
        <v>100</v>
      </c>
      <c r="B213" s="358"/>
      <c r="C213" s="359"/>
      <c r="D213" s="157" t="s">
        <v>92</v>
      </c>
      <c r="E213" s="205"/>
      <c r="F213" s="107"/>
      <c r="G213" s="107"/>
      <c r="H213" s="107"/>
      <c r="I213" s="234"/>
      <c r="J213" s="107"/>
      <c r="K213" s="140"/>
      <c r="L213" s="68"/>
      <c r="M213" s="139"/>
    </row>
    <row r="214" spans="1:13" s="86" customFormat="1" ht="18" customHeight="1" x14ac:dyDescent="0.4">
      <c r="A214" s="240" t="s">
        <v>101</v>
      </c>
      <c r="B214" s="358"/>
      <c r="C214" s="359"/>
      <c r="D214" s="157" t="s">
        <v>66</v>
      </c>
      <c r="E214" s="205"/>
      <c r="F214" s="107"/>
      <c r="G214" s="107"/>
      <c r="H214" s="107"/>
      <c r="I214" s="234"/>
      <c r="J214" s="107"/>
      <c r="K214" s="140"/>
      <c r="L214" s="68"/>
      <c r="M214" s="139"/>
    </row>
    <row r="215" spans="1:13" s="86" customFormat="1" ht="18" customHeight="1" x14ac:dyDescent="0.4">
      <c r="A215" s="240" t="s">
        <v>102</v>
      </c>
      <c r="B215" s="358"/>
      <c r="C215" s="359"/>
      <c r="D215" s="157" t="s">
        <v>65</v>
      </c>
      <c r="E215" s="205"/>
      <c r="F215" s="107"/>
      <c r="G215" s="107"/>
      <c r="H215" s="107"/>
      <c r="I215" s="234"/>
      <c r="J215" s="107"/>
      <c r="K215" s="140"/>
      <c r="L215" s="68"/>
      <c r="M215" s="139"/>
    </row>
    <row r="216" spans="1:13" s="86" customFormat="1" ht="18" customHeight="1" x14ac:dyDescent="0.45">
      <c r="A216" s="240" t="s">
        <v>103</v>
      </c>
      <c r="B216" s="358"/>
      <c r="C216" s="359"/>
      <c r="D216" s="157" t="s">
        <v>68</v>
      </c>
      <c r="E216" s="224"/>
      <c r="F216" s="107"/>
      <c r="G216" s="107"/>
      <c r="H216" s="107"/>
      <c r="I216" s="234"/>
      <c r="J216" s="107"/>
      <c r="K216" s="140"/>
      <c r="L216" s="68"/>
      <c r="M216" s="139"/>
    </row>
    <row r="217" spans="1:13" s="86" customFormat="1" ht="18" customHeight="1" x14ac:dyDescent="0.4">
      <c r="A217" s="240" t="s">
        <v>104</v>
      </c>
      <c r="B217" s="358"/>
      <c r="C217" s="359"/>
      <c r="D217" s="157" t="s">
        <v>91</v>
      </c>
      <c r="E217" s="205"/>
      <c r="F217" s="107"/>
      <c r="G217" s="107"/>
      <c r="H217" s="107"/>
      <c r="I217" s="234"/>
      <c r="J217" s="107"/>
      <c r="K217" s="140"/>
      <c r="L217" s="68"/>
      <c r="M217" s="139"/>
    </row>
    <row r="218" spans="1:13" s="86" customFormat="1" ht="18" customHeight="1" x14ac:dyDescent="0.4">
      <c r="A218" s="240" t="s">
        <v>106</v>
      </c>
      <c r="B218" s="358"/>
      <c r="C218" s="359"/>
      <c r="D218" s="157" t="s">
        <v>69</v>
      </c>
      <c r="E218" s="205"/>
      <c r="F218" s="107"/>
      <c r="G218" s="107"/>
      <c r="H218" s="107"/>
      <c r="I218" s="234"/>
      <c r="J218" s="107"/>
      <c r="K218" s="140"/>
      <c r="L218" s="68"/>
      <c r="M218" s="139"/>
    </row>
    <row r="219" spans="1:13" s="86" customFormat="1" ht="18" customHeight="1" x14ac:dyDescent="0.4">
      <c r="A219" s="240" t="s">
        <v>105</v>
      </c>
      <c r="B219" s="358"/>
      <c r="C219" s="359"/>
      <c r="D219" s="157" t="s">
        <v>67</v>
      </c>
      <c r="E219" s="205"/>
      <c r="F219" s="107"/>
      <c r="G219" s="107"/>
      <c r="H219" s="107"/>
      <c r="I219" s="234"/>
      <c r="J219" s="107"/>
      <c r="K219" s="140"/>
      <c r="L219" s="68"/>
      <c r="M219" s="139"/>
    </row>
    <row r="220" spans="1:13" s="86" customFormat="1" ht="18" customHeight="1" x14ac:dyDescent="0.4">
      <c r="A220" s="264" t="s">
        <v>110</v>
      </c>
      <c r="B220" s="362"/>
      <c r="C220" s="363"/>
      <c r="D220" s="157"/>
      <c r="E220" s="205"/>
      <c r="F220" s="107"/>
      <c r="G220" s="107"/>
      <c r="H220" s="107"/>
      <c r="I220" s="234"/>
      <c r="J220" s="107"/>
      <c r="K220" s="140"/>
      <c r="L220" s="68"/>
      <c r="M220" s="139"/>
    </row>
    <row r="221" spans="1:13" s="86" customFormat="1" ht="18" customHeight="1" x14ac:dyDescent="0.4">
      <c r="A221" s="320"/>
      <c r="B221" s="321" t="s">
        <v>143</v>
      </c>
      <c r="C221" s="322">
        <f>COUNTA(B211:C220)*1</f>
        <v>0</v>
      </c>
      <c r="D221" s="206"/>
      <c r="E221" s="143"/>
      <c r="F221" s="108"/>
      <c r="G221" s="108"/>
      <c r="H221" s="108"/>
      <c r="I221" s="32"/>
      <c r="J221" s="108"/>
      <c r="K221" s="141"/>
      <c r="L221" s="80"/>
      <c r="M221" s="142"/>
    </row>
    <row r="222" spans="1:13" s="86" customFormat="1" ht="18" customHeight="1" x14ac:dyDescent="0.4">
      <c r="A222" s="265"/>
      <c r="B222" s="435" t="s">
        <v>163</v>
      </c>
      <c r="C222" s="436"/>
      <c r="D222" s="207" t="s">
        <v>209</v>
      </c>
      <c r="E222" s="204"/>
      <c r="F222" s="106"/>
      <c r="G222" s="109"/>
      <c r="H222" s="106"/>
      <c r="I222" s="109"/>
      <c r="J222" s="106"/>
      <c r="K222" s="210">
        <f>IF(C228&gt;=5,5,IF(C228&gt;=4,4,IF(C228&gt;=3,3,IF(C228&gt;=2,2,IF(C228&gt;=1,1,IF(C228&lt;=0,0))))))</f>
        <v>0</v>
      </c>
      <c r="L222" s="64">
        <v>0.4</v>
      </c>
      <c r="M222" s="65">
        <f>K222*L222</f>
        <v>0</v>
      </c>
    </row>
    <row r="223" spans="1:13" s="86" customFormat="1" ht="18" customHeight="1" x14ac:dyDescent="0.4">
      <c r="A223" s="240" t="s">
        <v>98</v>
      </c>
      <c r="B223" s="358"/>
      <c r="C223" s="359"/>
      <c r="D223" s="208" t="s">
        <v>210</v>
      </c>
      <c r="E223" s="205"/>
      <c r="F223" s="107"/>
      <c r="G223" s="111"/>
      <c r="H223" s="107"/>
      <c r="I223" s="111"/>
      <c r="J223" s="107"/>
      <c r="K223" s="211"/>
      <c r="L223" s="68"/>
      <c r="M223" s="139"/>
    </row>
    <row r="224" spans="1:13" s="86" customFormat="1" ht="18" customHeight="1" x14ac:dyDescent="0.4">
      <c r="A224" s="240" t="s">
        <v>99</v>
      </c>
      <c r="B224" s="358"/>
      <c r="C224" s="359"/>
      <c r="D224" s="208" t="s">
        <v>211</v>
      </c>
      <c r="E224" s="205"/>
      <c r="F224" s="107"/>
      <c r="G224" s="111"/>
      <c r="H224" s="107"/>
      <c r="I224" s="111"/>
      <c r="J224" s="107"/>
      <c r="K224" s="211"/>
      <c r="L224" s="68"/>
      <c r="M224" s="139"/>
    </row>
    <row r="225" spans="1:13" s="86" customFormat="1" ht="18" customHeight="1" x14ac:dyDescent="0.4">
      <c r="A225" s="240" t="s">
        <v>100</v>
      </c>
      <c r="B225" s="358"/>
      <c r="C225" s="359"/>
      <c r="D225" s="208" t="s">
        <v>212</v>
      </c>
      <c r="E225" s="205"/>
      <c r="F225" s="107"/>
      <c r="G225" s="111"/>
      <c r="H225" s="107"/>
      <c r="I225" s="111"/>
      <c r="J225" s="107"/>
      <c r="K225" s="211"/>
      <c r="L225" s="68"/>
      <c r="M225" s="139"/>
    </row>
    <row r="226" spans="1:13" s="86" customFormat="1" ht="18" customHeight="1" x14ac:dyDescent="0.4">
      <c r="A226" s="240" t="s">
        <v>101</v>
      </c>
      <c r="B226" s="358"/>
      <c r="C226" s="359"/>
      <c r="D226" s="208" t="s">
        <v>213</v>
      </c>
      <c r="E226" s="205"/>
      <c r="F226" s="107"/>
      <c r="G226" s="111"/>
      <c r="H226" s="107"/>
      <c r="I226" s="111"/>
      <c r="J226" s="107"/>
      <c r="K226" s="211"/>
      <c r="L226" s="68"/>
      <c r="M226" s="139"/>
    </row>
    <row r="227" spans="1:13" s="86" customFormat="1" ht="18" customHeight="1" x14ac:dyDescent="0.4">
      <c r="A227" s="240" t="s">
        <v>102</v>
      </c>
      <c r="B227" s="358"/>
      <c r="C227" s="359"/>
      <c r="D227" s="208"/>
      <c r="E227" s="205"/>
      <c r="F227" s="107"/>
      <c r="G227" s="111"/>
      <c r="H227" s="107"/>
      <c r="I227" s="111"/>
      <c r="J227" s="107"/>
      <c r="K227" s="211"/>
      <c r="L227" s="68"/>
      <c r="M227" s="139"/>
    </row>
    <row r="228" spans="1:13" s="86" customFormat="1" ht="18" customHeight="1" x14ac:dyDescent="0.4">
      <c r="A228" s="320"/>
      <c r="B228" s="321" t="s">
        <v>111</v>
      </c>
      <c r="C228" s="322">
        <f>COUNTA(B223:C227)</f>
        <v>0</v>
      </c>
      <c r="D228" s="209"/>
      <c r="E228" s="143"/>
      <c r="F228" s="108"/>
      <c r="G228" s="113"/>
      <c r="H228" s="108"/>
      <c r="I228" s="113"/>
      <c r="J228" s="108"/>
      <c r="K228" s="212"/>
      <c r="L228" s="80"/>
      <c r="M228" s="142"/>
    </row>
    <row r="229" spans="1:13" s="86" customFormat="1" ht="18" customHeight="1" x14ac:dyDescent="0.4">
      <c r="A229" s="231"/>
      <c r="B229" s="105"/>
      <c r="C229" s="55"/>
      <c r="D229" s="110"/>
      <c r="E229" s="187"/>
      <c r="F229" s="111"/>
      <c r="G229" s="111"/>
      <c r="H229" s="111"/>
      <c r="I229" s="111"/>
      <c r="J229" s="111"/>
      <c r="K229" s="112"/>
      <c r="L229" s="37"/>
      <c r="M229" s="188"/>
    </row>
    <row r="230" spans="1:13" s="86" customFormat="1" ht="18" customHeight="1" x14ac:dyDescent="0.4">
      <c r="A230" s="231"/>
      <c r="B230" s="105"/>
      <c r="C230" s="55"/>
      <c r="D230" s="110"/>
      <c r="E230" s="187"/>
      <c r="F230" s="111"/>
      <c r="G230" s="111"/>
      <c r="H230" s="111"/>
      <c r="I230" s="111"/>
      <c r="J230" s="111"/>
      <c r="K230" s="112"/>
      <c r="L230" s="37"/>
      <c r="M230" s="188"/>
    </row>
    <row r="231" spans="1:13" s="86" customFormat="1" ht="18" customHeight="1" x14ac:dyDescent="0.4">
      <c r="A231" s="231"/>
      <c r="B231" s="105"/>
      <c r="C231" s="55"/>
      <c r="D231" s="110"/>
      <c r="E231" s="187"/>
      <c r="F231" s="111"/>
      <c r="G231" s="111"/>
      <c r="H231" s="111"/>
      <c r="I231" s="111"/>
      <c r="J231" s="111"/>
      <c r="K231" s="112"/>
      <c r="L231" s="37"/>
      <c r="M231" s="188"/>
    </row>
    <row r="232" spans="1:13" s="86" customFormat="1" ht="18" customHeight="1" x14ac:dyDescent="0.4">
      <c r="A232" s="231"/>
      <c r="B232" s="105"/>
      <c r="C232" s="55"/>
      <c r="D232" s="110"/>
      <c r="E232" s="187"/>
      <c r="F232" s="111"/>
      <c r="G232" s="111"/>
      <c r="H232" s="111"/>
      <c r="I232" s="111"/>
      <c r="J232" s="111"/>
      <c r="K232" s="112"/>
      <c r="L232" s="37"/>
      <c r="M232" s="188"/>
    </row>
    <row r="233" spans="1:13" s="86" customFormat="1" ht="18" customHeight="1" x14ac:dyDescent="0.4">
      <c r="A233" s="231"/>
      <c r="B233" s="105"/>
      <c r="C233" s="55"/>
      <c r="D233" s="110"/>
      <c r="E233" s="187"/>
      <c r="F233" s="111"/>
      <c r="G233" s="111"/>
      <c r="H233" s="111"/>
      <c r="I233" s="111"/>
      <c r="J233" s="111"/>
      <c r="K233" s="112"/>
      <c r="L233" s="37"/>
      <c r="M233" s="188"/>
    </row>
    <row r="234" spans="1:13" s="86" customFormat="1" ht="18" customHeight="1" x14ac:dyDescent="0.45">
      <c r="A234" s="367" t="s">
        <v>6</v>
      </c>
      <c r="B234" s="368"/>
      <c r="C234" s="369" t="s">
        <v>7</v>
      </c>
      <c r="D234" s="369"/>
      <c r="E234" s="368"/>
      <c r="F234" s="387" t="s">
        <v>8</v>
      </c>
      <c r="G234" s="387"/>
      <c r="H234" s="387"/>
      <c r="I234" s="387"/>
      <c r="J234" s="387"/>
      <c r="K234" s="1" t="s">
        <v>9</v>
      </c>
      <c r="L234" s="39" t="s">
        <v>43</v>
      </c>
      <c r="M234" s="3" t="s">
        <v>10</v>
      </c>
    </row>
    <row r="235" spans="1:13" s="86" customFormat="1" ht="18" customHeight="1" x14ac:dyDescent="0.45">
      <c r="A235" s="370" t="s">
        <v>0</v>
      </c>
      <c r="B235" s="371"/>
      <c r="C235" s="372" t="s">
        <v>2</v>
      </c>
      <c r="D235" s="372"/>
      <c r="E235" s="373"/>
      <c r="F235" s="364" t="s">
        <v>3</v>
      </c>
      <c r="G235" s="364"/>
      <c r="H235" s="364"/>
      <c r="I235" s="364"/>
      <c r="J235" s="364"/>
      <c r="K235" s="4" t="s">
        <v>12</v>
      </c>
      <c r="L235" s="40" t="s">
        <v>44</v>
      </c>
      <c r="M235" s="6" t="s">
        <v>12</v>
      </c>
    </row>
    <row r="236" spans="1:13" s="86" customFormat="1" ht="18" customHeight="1" x14ac:dyDescent="0.4">
      <c r="A236" s="370" t="s">
        <v>1</v>
      </c>
      <c r="B236" s="371"/>
      <c r="C236" s="372"/>
      <c r="D236" s="372"/>
      <c r="E236" s="373"/>
      <c r="F236" s="364"/>
      <c r="G236" s="364"/>
      <c r="H236" s="364"/>
      <c r="I236" s="364"/>
      <c r="J236" s="364"/>
      <c r="K236" s="7" t="s">
        <v>42</v>
      </c>
      <c r="L236" s="40" t="s">
        <v>30</v>
      </c>
      <c r="M236" s="6" t="s">
        <v>45</v>
      </c>
    </row>
    <row r="237" spans="1:13" s="86" customFormat="1" ht="18" customHeight="1" x14ac:dyDescent="0.4">
      <c r="A237" s="370"/>
      <c r="B237" s="374"/>
      <c r="C237" s="375"/>
      <c r="D237" s="375"/>
      <c r="E237" s="376"/>
      <c r="F237" s="11">
        <v>1</v>
      </c>
      <c r="G237" s="11">
        <v>2</v>
      </c>
      <c r="H237" s="11">
        <v>3</v>
      </c>
      <c r="I237" s="11">
        <v>4</v>
      </c>
      <c r="J237" s="11">
        <v>5</v>
      </c>
      <c r="K237" s="13"/>
      <c r="L237" s="40" t="s">
        <v>31</v>
      </c>
      <c r="M237" s="7" t="s">
        <v>46</v>
      </c>
    </row>
    <row r="238" spans="1:13" s="86" customFormat="1" ht="18" customHeight="1" x14ac:dyDescent="0.4">
      <c r="A238" s="243"/>
      <c r="B238" s="41"/>
      <c r="C238" s="91"/>
      <c r="D238" s="10"/>
      <c r="E238" s="42"/>
      <c r="F238" s="43"/>
      <c r="G238" s="43"/>
      <c r="H238" s="43"/>
      <c r="I238" s="43"/>
      <c r="J238" s="43"/>
      <c r="K238" s="13"/>
      <c r="L238" s="40" t="s">
        <v>32</v>
      </c>
      <c r="M238" s="44"/>
    </row>
    <row r="239" spans="1:13" s="86" customFormat="1" ht="18" customHeight="1" x14ac:dyDescent="0.4">
      <c r="A239" s="238"/>
      <c r="B239" s="14"/>
      <c r="C239" s="365" t="s">
        <v>4</v>
      </c>
      <c r="D239" s="366"/>
      <c r="E239" s="45" t="s">
        <v>5</v>
      </c>
      <c r="F239" s="46"/>
      <c r="G239" s="46"/>
      <c r="H239" s="17"/>
      <c r="I239" s="17"/>
      <c r="J239" s="17"/>
      <c r="K239" s="19"/>
      <c r="L239" s="62"/>
      <c r="M239" s="21"/>
    </row>
    <row r="240" spans="1:13" s="86" customFormat="1" ht="18" customHeight="1" x14ac:dyDescent="0.4">
      <c r="A240" s="153"/>
      <c r="B240" s="391" t="s">
        <v>164</v>
      </c>
      <c r="C240" s="430"/>
      <c r="D240" s="281" t="s">
        <v>214</v>
      </c>
      <c r="E240" s="213"/>
      <c r="F240" s="107"/>
      <c r="G240" s="111"/>
      <c r="H240" s="107"/>
      <c r="I240" s="111"/>
      <c r="J240" s="107"/>
      <c r="K240" s="76">
        <f>IF(C246&gt;=5,5,IF(C246&gt;=4,4,IF(C246&gt;=3,3,IF(C246&gt;=2,2,IF(C246&gt;=1,1,IF(C246&lt;=0,0))))))</f>
        <v>0</v>
      </c>
      <c r="L240" s="68">
        <v>0.4</v>
      </c>
      <c r="M240" s="69">
        <f>K240*L240</f>
        <v>0</v>
      </c>
    </row>
    <row r="241" spans="1:13" s="86" customFormat="1" ht="18" customHeight="1" x14ac:dyDescent="0.4">
      <c r="A241" s="240" t="s">
        <v>98</v>
      </c>
      <c r="B241" s="358"/>
      <c r="C241" s="359"/>
      <c r="D241" s="281" t="s">
        <v>215</v>
      </c>
      <c r="E241" s="213"/>
      <c r="F241" s="107"/>
      <c r="G241" s="111"/>
      <c r="H241" s="107"/>
      <c r="I241" s="111"/>
      <c r="J241" s="107"/>
      <c r="K241" s="140"/>
      <c r="L241" s="68"/>
      <c r="M241" s="139"/>
    </row>
    <row r="242" spans="1:13" s="86" customFormat="1" ht="18" customHeight="1" x14ac:dyDescent="0.4">
      <c r="A242" s="240" t="s">
        <v>99</v>
      </c>
      <c r="B242" s="358"/>
      <c r="C242" s="359"/>
      <c r="D242" s="281" t="s">
        <v>216</v>
      </c>
      <c r="E242" s="213"/>
      <c r="F242" s="107"/>
      <c r="G242" s="111"/>
      <c r="H242" s="107"/>
      <c r="I242" s="111"/>
      <c r="J242" s="107"/>
      <c r="K242" s="140"/>
      <c r="L242" s="68"/>
      <c r="M242" s="139"/>
    </row>
    <row r="243" spans="1:13" s="86" customFormat="1" ht="18" customHeight="1" x14ac:dyDescent="0.4">
      <c r="A243" s="240" t="s">
        <v>100</v>
      </c>
      <c r="B243" s="358"/>
      <c r="C243" s="359"/>
      <c r="D243" s="281" t="s">
        <v>217</v>
      </c>
      <c r="E243" s="213"/>
      <c r="F243" s="107"/>
      <c r="G243" s="111"/>
      <c r="H243" s="107"/>
      <c r="I243" s="111"/>
      <c r="J243" s="107"/>
      <c r="K243" s="140"/>
      <c r="L243" s="68"/>
      <c r="M243" s="139"/>
    </row>
    <row r="244" spans="1:13" s="86" customFormat="1" ht="18" customHeight="1" x14ac:dyDescent="0.4">
      <c r="A244" s="240" t="s">
        <v>101</v>
      </c>
      <c r="B244" s="358"/>
      <c r="C244" s="359"/>
      <c r="D244" s="281" t="s">
        <v>218</v>
      </c>
      <c r="E244" s="213"/>
      <c r="F244" s="107"/>
      <c r="G244" s="111"/>
      <c r="H244" s="107"/>
      <c r="I244" s="111"/>
      <c r="J244" s="107"/>
      <c r="K244" s="140"/>
      <c r="L244" s="68"/>
      <c r="M244" s="139"/>
    </row>
    <row r="245" spans="1:13" s="86" customFormat="1" ht="18" customHeight="1" x14ac:dyDescent="0.4">
      <c r="A245" s="240" t="s">
        <v>102</v>
      </c>
      <c r="B245" s="358"/>
      <c r="C245" s="359"/>
      <c r="D245" s="157"/>
      <c r="E245" s="213"/>
      <c r="F245" s="107"/>
      <c r="G245" s="111"/>
      <c r="H245" s="107"/>
      <c r="I245" s="111"/>
      <c r="J245" s="107"/>
      <c r="K245" s="140"/>
      <c r="L245" s="68"/>
      <c r="M245" s="139"/>
    </row>
    <row r="246" spans="1:13" s="86" customFormat="1" ht="18" customHeight="1" x14ac:dyDescent="0.4">
      <c r="A246" s="320"/>
      <c r="B246" s="321" t="s">
        <v>111</v>
      </c>
      <c r="C246" s="322">
        <f>COUNTA(B241:C245)</f>
        <v>0</v>
      </c>
      <c r="D246" s="206"/>
      <c r="E246" s="214"/>
      <c r="F246" s="108"/>
      <c r="G246" s="113"/>
      <c r="H246" s="108"/>
      <c r="I246" s="113"/>
      <c r="J246" s="108"/>
      <c r="K246" s="141"/>
      <c r="L246" s="80"/>
      <c r="M246" s="142"/>
    </row>
    <row r="247" spans="1:13" s="86" customFormat="1" ht="18.75" customHeight="1" x14ac:dyDescent="0.4">
      <c r="A247" s="444" t="s">
        <v>70</v>
      </c>
      <c r="B247" s="445"/>
      <c r="C247" s="445"/>
      <c r="D247" s="445"/>
      <c r="E247" s="445"/>
      <c r="F247" s="445"/>
      <c r="G247" s="445"/>
      <c r="H247" s="445"/>
      <c r="I247" s="445"/>
      <c r="J247" s="445"/>
      <c r="K247" s="445"/>
      <c r="L247" s="445"/>
      <c r="M247" s="446"/>
    </row>
    <row r="248" spans="1:13" s="86" customFormat="1" ht="18.75" customHeight="1" x14ac:dyDescent="0.4">
      <c r="A248" s="246"/>
      <c r="B248" s="438" t="s">
        <v>144</v>
      </c>
      <c r="C248" s="439"/>
      <c r="D248" s="208" t="s">
        <v>165</v>
      </c>
      <c r="E248" s="185"/>
      <c r="F248" s="186"/>
      <c r="G248" s="52"/>
      <c r="H248" s="186"/>
      <c r="I248" s="52"/>
      <c r="J248" s="186"/>
      <c r="K248" s="59">
        <f>IF(C258&gt;=5,5,IF(C258&gt;=4,4,IF(C258&gt;=3,3,IF(C258&gt;=2,2,IF(C258&gt;=1,1,IF(C258&lt;=0,0))))))</f>
        <v>0</v>
      </c>
      <c r="L248" s="64">
        <v>0.4</v>
      </c>
      <c r="M248" s="65">
        <f>K248*L248</f>
        <v>0</v>
      </c>
    </row>
    <row r="249" spans="1:13" s="86" customFormat="1" ht="18.75" customHeight="1" x14ac:dyDescent="0.4">
      <c r="A249" s="240" t="s">
        <v>98</v>
      </c>
      <c r="B249" s="358"/>
      <c r="C249" s="359"/>
      <c r="D249" s="114" t="s">
        <v>71</v>
      </c>
      <c r="E249" s="233"/>
      <c r="F249" s="234"/>
      <c r="G249" s="52"/>
      <c r="H249" s="234"/>
      <c r="I249" s="52"/>
      <c r="J249" s="234"/>
      <c r="K249" s="115"/>
      <c r="L249" s="68"/>
      <c r="M249" s="69"/>
    </row>
    <row r="250" spans="1:13" s="86" customFormat="1" ht="18.75" customHeight="1" x14ac:dyDescent="0.4">
      <c r="A250" s="240" t="s">
        <v>99</v>
      </c>
      <c r="B250" s="358"/>
      <c r="C250" s="359"/>
      <c r="D250" s="208" t="s">
        <v>166</v>
      </c>
      <c r="E250" s="233"/>
      <c r="F250" s="234"/>
      <c r="G250" s="52"/>
      <c r="H250" s="234"/>
      <c r="I250" s="52"/>
      <c r="J250" s="234"/>
      <c r="K250" s="115"/>
      <c r="L250" s="68"/>
      <c r="M250" s="69"/>
    </row>
    <row r="251" spans="1:13" s="86" customFormat="1" ht="18.75" customHeight="1" x14ac:dyDescent="0.4">
      <c r="A251" s="240" t="s">
        <v>100</v>
      </c>
      <c r="B251" s="358"/>
      <c r="C251" s="359"/>
      <c r="D251" s="114" t="s">
        <v>72</v>
      </c>
      <c r="E251" s="233"/>
      <c r="F251" s="234"/>
      <c r="G251" s="52"/>
      <c r="H251" s="234"/>
      <c r="I251" s="52"/>
      <c r="J251" s="234"/>
      <c r="K251" s="115"/>
      <c r="L251" s="68"/>
      <c r="M251" s="69"/>
    </row>
    <row r="252" spans="1:13" s="86" customFormat="1" ht="18.75" customHeight="1" x14ac:dyDescent="0.4">
      <c r="A252" s="240" t="s">
        <v>101</v>
      </c>
      <c r="B252" s="358"/>
      <c r="C252" s="359"/>
      <c r="D252" s="208" t="s">
        <v>167</v>
      </c>
      <c r="E252" s="233"/>
      <c r="F252" s="234"/>
      <c r="G252" s="52"/>
      <c r="H252" s="234"/>
      <c r="I252" s="52"/>
      <c r="J252" s="234"/>
      <c r="K252" s="115"/>
      <c r="L252" s="68"/>
      <c r="M252" s="69"/>
    </row>
    <row r="253" spans="1:13" s="86" customFormat="1" ht="18.75" customHeight="1" x14ac:dyDescent="0.4">
      <c r="A253" s="240" t="s">
        <v>102</v>
      </c>
      <c r="B253" s="358"/>
      <c r="C253" s="359"/>
      <c r="D253" s="114" t="s">
        <v>73</v>
      </c>
      <c r="E253" s="233"/>
      <c r="F253" s="234"/>
      <c r="G253" s="52"/>
      <c r="H253" s="234"/>
      <c r="I253" s="52"/>
      <c r="J253" s="234"/>
      <c r="K253" s="115"/>
      <c r="L253" s="68"/>
      <c r="M253" s="69"/>
    </row>
    <row r="254" spans="1:13" s="86" customFormat="1" ht="18.75" customHeight="1" x14ac:dyDescent="0.4">
      <c r="A254" s="240" t="s">
        <v>103</v>
      </c>
      <c r="B254" s="358"/>
      <c r="C254" s="359"/>
      <c r="D254" s="208" t="s">
        <v>168</v>
      </c>
      <c r="E254" s="233"/>
      <c r="F254" s="234"/>
      <c r="G254" s="52"/>
      <c r="H254" s="234"/>
      <c r="I254" s="52"/>
      <c r="J254" s="234"/>
      <c r="K254" s="115"/>
      <c r="L254" s="68"/>
      <c r="M254" s="69"/>
    </row>
    <row r="255" spans="1:13" s="86" customFormat="1" ht="18.75" customHeight="1" x14ac:dyDescent="0.4">
      <c r="A255" s="240" t="s">
        <v>104</v>
      </c>
      <c r="B255" s="358"/>
      <c r="C255" s="359"/>
      <c r="D255" s="114" t="s">
        <v>74</v>
      </c>
      <c r="E255" s="233"/>
      <c r="F255" s="234"/>
      <c r="G255" s="52"/>
      <c r="H255" s="234"/>
      <c r="I255" s="52"/>
      <c r="J255" s="234"/>
      <c r="K255" s="115"/>
      <c r="L255" s="68"/>
      <c r="M255" s="69"/>
    </row>
    <row r="256" spans="1:13" s="86" customFormat="1" ht="18.75" customHeight="1" x14ac:dyDescent="0.4">
      <c r="A256" s="240" t="s">
        <v>106</v>
      </c>
      <c r="B256" s="358"/>
      <c r="C256" s="359"/>
      <c r="D256" s="208" t="s">
        <v>169</v>
      </c>
      <c r="E256" s="233"/>
      <c r="F256" s="234"/>
      <c r="G256" s="52"/>
      <c r="H256" s="234"/>
      <c r="I256" s="52"/>
      <c r="J256" s="234"/>
      <c r="K256" s="115"/>
      <c r="L256" s="68"/>
      <c r="M256" s="69"/>
    </row>
    <row r="257" spans="1:13" s="86" customFormat="1" ht="18.75" customHeight="1" x14ac:dyDescent="0.4">
      <c r="A257" s="240" t="s">
        <v>105</v>
      </c>
      <c r="B257" s="358"/>
      <c r="C257" s="359"/>
      <c r="D257" s="208" t="s">
        <v>75</v>
      </c>
      <c r="E257" s="233"/>
      <c r="F257" s="234"/>
      <c r="G257" s="52"/>
      <c r="H257" s="234"/>
      <c r="I257" s="52"/>
      <c r="J257" s="234"/>
      <c r="K257" s="115"/>
      <c r="L257" s="68"/>
      <c r="M257" s="69"/>
    </row>
    <row r="258" spans="1:13" s="86" customFormat="1" ht="18.75" customHeight="1" x14ac:dyDescent="0.4">
      <c r="A258" s="317"/>
      <c r="B258" s="311" t="s">
        <v>88</v>
      </c>
      <c r="C258" s="319">
        <f>COUNTA(B249:C257)</f>
        <v>0</v>
      </c>
      <c r="D258" s="180"/>
      <c r="E258" s="78"/>
      <c r="F258" s="32"/>
      <c r="G258" s="125"/>
      <c r="H258" s="32"/>
      <c r="I258" s="125"/>
      <c r="J258" s="32"/>
      <c r="K258" s="126"/>
      <c r="L258" s="80"/>
      <c r="M258" s="81"/>
    </row>
    <row r="259" spans="1:13" s="86" customFormat="1" ht="18.75" customHeight="1" x14ac:dyDescent="0.4">
      <c r="A259" s="242"/>
      <c r="B259" s="156"/>
      <c r="C259" s="34"/>
      <c r="D259" s="114"/>
      <c r="E259" s="58"/>
      <c r="F259" s="52"/>
      <c r="G259" s="52"/>
      <c r="H259" s="52"/>
      <c r="I259" s="52"/>
      <c r="J259" s="52"/>
      <c r="K259" s="115"/>
      <c r="L259" s="60"/>
      <c r="M259" s="61"/>
    </row>
    <row r="260" spans="1:13" s="86" customFormat="1" ht="18.75" customHeight="1" x14ac:dyDescent="0.4">
      <c r="A260" s="242"/>
      <c r="B260" s="156"/>
      <c r="C260" s="34"/>
      <c r="D260" s="114"/>
      <c r="E260" s="58"/>
      <c r="F260" s="52"/>
      <c r="G260" s="52"/>
      <c r="H260" s="52"/>
      <c r="I260" s="52"/>
      <c r="J260" s="52"/>
      <c r="K260" s="115"/>
      <c r="L260" s="60"/>
      <c r="M260" s="61"/>
    </row>
    <row r="261" spans="1:13" s="86" customFormat="1" ht="18.75" customHeight="1" x14ac:dyDescent="0.4">
      <c r="A261" s="242"/>
      <c r="B261" s="156"/>
      <c r="C261" s="34"/>
      <c r="D261" s="114"/>
      <c r="E261" s="58"/>
      <c r="F261" s="52"/>
      <c r="G261" s="52"/>
      <c r="H261" s="52"/>
      <c r="I261" s="52"/>
      <c r="J261" s="52"/>
      <c r="K261" s="115"/>
      <c r="L261" s="60"/>
      <c r="M261" s="61"/>
    </row>
    <row r="262" spans="1:13" s="86" customFormat="1" ht="18.75" customHeight="1" x14ac:dyDescent="0.4">
      <c r="A262" s="242"/>
      <c r="B262" s="156"/>
      <c r="C262" s="34"/>
      <c r="D262" s="114"/>
      <c r="E262" s="58"/>
      <c r="F262" s="52"/>
      <c r="G262" s="52"/>
      <c r="H262" s="52"/>
      <c r="I262" s="52"/>
      <c r="J262" s="52"/>
      <c r="K262" s="115"/>
      <c r="L262" s="60"/>
      <c r="M262" s="61"/>
    </row>
    <row r="263" spans="1:13" s="86" customFormat="1" ht="18.75" customHeight="1" x14ac:dyDescent="0.4">
      <c r="A263" s="242"/>
      <c r="B263" s="156"/>
      <c r="C263" s="34"/>
      <c r="D263" s="114"/>
      <c r="E263" s="58"/>
      <c r="F263" s="52"/>
      <c r="G263" s="52"/>
      <c r="H263" s="52"/>
      <c r="I263" s="52"/>
      <c r="J263" s="52"/>
      <c r="K263" s="115"/>
      <c r="L263" s="60"/>
      <c r="M263" s="61"/>
    </row>
    <row r="264" spans="1:13" s="86" customFormat="1" ht="18.75" customHeight="1" x14ac:dyDescent="0.45">
      <c r="A264" s="367" t="s">
        <v>6</v>
      </c>
      <c r="B264" s="368"/>
      <c r="C264" s="369" t="s">
        <v>7</v>
      </c>
      <c r="D264" s="369"/>
      <c r="E264" s="368"/>
      <c r="F264" s="387" t="s">
        <v>8</v>
      </c>
      <c r="G264" s="387"/>
      <c r="H264" s="387"/>
      <c r="I264" s="387"/>
      <c r="J264" s="387"/>
      <c r="K264" s="1" t="s">
        <v>9</v>
      </c>
      <c r="L264" s="39" t="s">
        <v>43</v>
      </c>
      <c r="M264" s="3" t="s">
        <v>10</v>
      </c>
    </row>
    <row r="265" spans="1:13" s="86" customFormat="1" ht="18.75" customHeight="1" x14ac:dyDescent="0.45">
      <c r="A265" s="370" t="s">
        <v>0</v>
      </c>
      <c r="B265" s="371"/>
      <c r="C265" s="372" t="s">
        <v>2</v>
      </c>
      <c r="D265" s="372"/>
      <c r="E265" s="373"/>
      <c r="F265" s="364" t="s">
        <v>3</v>
      </c>
      <c r="G265" s="364"/>
      <c r="H265" s="364"/>
      <c r="I265" s="364"/>
      <c r="J265" s="364"/>
      <c r="K265" s="4" t="s">
        <v>12</v>
      </c>
      <c r="L265" s="40" t="s">
        <v>44</v>
      </c>
      <c r="M265" s="6" t="s">
        <v>12</v>
      </c>
    </row>
    <row r="266" spans="1:13" s="86" customFormat="1" ht="18.75" customHeight="1" x14ac:dyDescent="0.4">
      <c r="A266" s="370" t="s">
        <v>1</v>
      </c>
      <c r="B266" s="371"/>
      <c r="C266" s="372"/>
      <c r="D266" s="372"/>
      <c r="E266" s="373"/>
      <c r="F266" s="364"/>
      <c r="G266" s="364"/>
      <c r="H266" s="364"/>
      <c r="I266" s="364"/>
      <c r="J266" s="364"/>
      <c r="K266" s="7" t="s">
        <v>42</v>
      </c>
      <c r="L266" s="40" t="s">
        <v>30</v>
      </c>
      <c r="M266" s="6" t="s">
        <v>45</v>
      </c>
    </row>
    <row r="267" spans="1:13" s="86" customFormat="1" ht="18.75" customHeight="1" x14ac:dyDescent="0.4">
      <c r="A267" s="370"/>
      <c r="B267" s="374"/>
      <c r="C267" s="375"/>
      <c r="D267" s="375"/>
      <c r="E267" s="376"/>
      <c r="F267" s="11">
        <v>1</v>
      </c>
      <c r="G267" s="11">
        <v>2</v>
      </c>
      <c r="H267" s="11">
        <v>3</v>
      </c>
      <c r="I267" s="11">
        <v>4</v>
      </c>
      <c r="J267" s="11">
        <v>5</v>
      </c>
      <c r="K267" s="13"/>
      <c r="L267" s="40" t="s">
        <v>31</v>
      </c>
      <c r="M267" s="7" t="s">
        <v>46</v>
      </c>
    </row>
    <row r="268" spans="1:13" s="86" customFormat="1" ht="18.75" customHeight="1" x14ac:dyDescent="0.4">
      <c r="A268" s="243"/>
      <c r="B268" s="41"/>
      <c r="C268" s="91"/>
      <c r="D268" s="10"/>
      <c r="E268" s="42"/>
      <c r="F268" s="43"/>
      <c r="G268" s="43"/>
      <c r="H268" s="43"/>
      <c r="I268" s="43"/>
      <c r="J268" s="43"/>
      <c r="K268" s="13"/>
      <c r="L268" s="40" t="s">
        <v>32</v>
      </c>
      <c r="M268" s="44"/>
    </row>
    <row r="269" spans="1:13" s="86" customFormat="1" ht="18.75" customHeight="1" x14ac:dyDescent="0.4">
      <c r="A269" s="238"/>
      <c r="B269" s="14"/>
      <c r="C269" s="365" t="s">
        <v>4</v>
      </c>
      <c r="D269" s="366"/>
      <c r="E269" s="45" t="s">
        <v>5</v>
      </c>
      <c r="F269" s="46"/>
      <c r="G269" s="46"/>
      <c r="H269" s="17"/>
      <c r="I269" s="17"/>
      <c r="J269" s="17"/>
      <c r="K269" s="19"/>
      <c r="L269" s="62"/>
      <c r="M269" s="21"/>
    </row>
    <row r="270" spans="1:13" s="86" customFormat="1" ht="18.75" customHeight="1" x14ac:dyDescent="0.4">
      <c r="A270" s="442" t="s">
        <v>76</v>
      </c>
      <c r="B270" s="443"/>
      <c r="C270" s="117"/>
      <c r="D270" s="118"/>
      <c r="E270" s="118"/>
      <c r="F270" s="119"/>
      <c r="G270" s="119"/>
      <c r="H270" s="119"/>
      <c r="I270" s="119"/>
      <c r="J270" s="119"/>
      <c r="K270" s="120"/>
      <c r="L270" s="121"/>
      <c r="M270" s="25"/>
    </row>
    <row r="271" spans="1:13" s="86" customFormat="1" ht="18.75" customHeight="1" x14ac:dyDescent="0.4">
      <c r="A271" s="246"/>
      <c r="B271" s="438" t="s">
        <v>77</v>
      </c>
      <c r="C271" s="439"/>
      <c r="D271" s="197" t="s">
        <v>238</v>
      </c>
      <c r="E271" s="185"/>
      <c r="F271" s="52"/>
      <c r="G271" s="186"/>
      <c r="H271" s="52"/>
      <c r="I271" s="186"/>
      <c r="J271" s="52"/>
      <c r="K271" s="122">
        <f>IF(C321&gt;=4.51,5,IF(C321&gt;=3.51,4,IF(C321&gt;=2.51,3,IF(C321&gt;=1.51,2,IF(C321&gt;=0.1,1,IF(C321&lt;=0.2,0))))))</f>
        <v>0</v>
      </c>
      <c r="L271" s="60">
        <v>1</v>
      </c>
      <c r="M271" s="65">
        <f>K271*L271</f>
        <v>0</v>
      </c>
    </row>
    <row r="272" spans="1:13" s="86" customFormat="1" ht="18.75" customHeight="1" x14ac:dyDescent="0.4">
      <c r="A272" s="244"/>
      <c r="B272" s="389" t="s">
        <v>78</v>
      </c>
      <c r="C272" s="465"/>
      <c r="D272" s="66" t="s">
        <v>61</v>
      </c>
      <c r="E272" s="233"/>
      <c r="F272" s="52"/>
      <c r="G272" s="234"/>
      <c r="H272" s="52"/>
      <c r="I272" s="234"/>
      <c r="J272" s="52"/>
      <c r="K272" s="123"/>
      <c r="L272" s="60"/>
      <c r="M272" s="69"/>
    </row>
    <row r="273" spans="1:13" s="86" customFormat="1" ht="18.75" customHeight="1" x14ac:dyDescent="0.4">
      <c r="A273" s="244"/>
      <c r="B273" s="389" t="s">
        <v>170</v>
      </c>
      <c r="C273" s="465"/>
      <c r="D273" s="66" t="s">
        <v>95</v>
      </c>
      <c r="E273" s="233"/>
      <c r="F273" s="52"/>
      <c r="G273" s="234"/>
      <c r="H273" s="52"/>
      <c r="I273" s="234"/>
      <c r="J273" s="52"/>
      <c r="K273" s="123"/>
      <c r="L273" s="60"/>
      <c r="M273" s="69"/>
    </row>
    <row r="274" spans="1:13" s="86" customFormat="1" ht="18.75" customHeight="1" x14ac:dyDescent="0.4">
      <c r="A274" s="240" t="s">
        <v>98</v>
      </c>
      <c r="B274" s="358"/>
      <c r="C274" s="359"/>
      <c r="D274" s="66" t="s">
        <v>94</v>
      </c>
      <c r="E274" s="225"/>
      <c r="F274" s="52"/>
      <c r="G274" s="234"/>
      <c r="H274" s="52"/>
      <c r="I274" s="234"/>
      <c r="J274" s="52"/>
      <c r="K274" s="123"/>
      <c r="L274" s="60"/>
      <c r="M274" s="69"/>
    </row>
    <row r="275" spans="1:13" s="86" customFormat="1" ht="18.75" customHeight="1" x14ac:dyDescent="0.4">
      <c r="A275" s="240" t="s">
        <v>99</v>
      </c>
      <c r="B275" s="358"/>
      <c r="C275" s="359"/>
      <c r="D275" s="66" t="s">
        <v>93</v>
      </c>
      <c r="E275" s="233"/>
      <c r="F275" s="52"/>
      <c r="G275" s="234"/>
      <c r="H275" s="52"/>
      <c r="I275" s="234"/>
      <c r="J275" s="52"/>
      <c r="K275" s="123"/>
      <c r="L275" s="60"/>
      <c r="M275" s="69"/>
    </row>
    <row r="276" spans="1:13" s="86" customFormat="1" ht="18.75" customHeight="1" x14ac:dyDescent="0.4">
      <c r="A276" s="240" t="s">
        <v>100</v>
      </c>
      <c r="B276" s="358"/>
      <c r="C276" s="359"/>
      <c r="D276" s="66"/>
      <c r="E276" s="233"/>
      <c r="F276" s="52"/>
      <c r="G276" s="234"/>
      <c r="H276" s="52"/>
      <c r="I276" s="234"/>
      <c r="J276" s="52"/>
      <c r="K276" s="123"/>
      <c r="L276" s="60"/>
      <c r="M276" s="69"/>
    </row>
    <row r="277" spans="1:13" s="86" customFormat="1" ht="18.75" customHeight="1" x14ac:dyDescent="0.4">
      <c r="A277" s="240" t="s">
        <v>101</v>
      </c>
      <c r="B277" s="358"/>
      <c r="C277" s="359"/>
      <c r="D277" s="66" t="s">
        <v>178</v>
      </c>
      <c r="E277" s="233"/>
      <c r="F277" s="52"/>
      <c r="G277" s="234"/>
      <c r="H277" s="52"/>
      <c r="I277" s="234"/>
      <c r="J277" s="52"/>
      <c r="K277" s="123"/>
      <c r="L277" s="60"/>
      <c r="M277" s="69"/>
    </row>
    <row r="278" spans="1:13" s="86" customFormat="1" ht="18.75" customHeight="1" x14ac:dyDescent="0.4">
      <c r="A278" s="240" t="s">
        <v>102</v>
      </c>
      <c r="B278" s="358"/>
      <c r="C278" s="359"/>
      <c r="D278" s="66" t="s">
        <v>171</v>
      </c>
      <c r="E278" s="233"/>
      <c r="F278" s="52"/>
      <c r="G278" s="234"/>
      <c r="H278" s="52"/>
      <c r="I278" s="234"/>
      <c r="J278" s="52"/>
      <c r="K278" s="123"/>
      <c r="L278" s="60"/>
      <c r="M278" s="69"/>
    </row>
    <row r="279" spans="1:13" s="86" customFormat="1" ht="18.75" customHeight="1" x14ac:dyDescent="0.4">
      <c r="A279" s="240" t="s">
        <v>103</v>
      </c>
      <c r="B279" s="358"/>
      <c r="C279" s="359"/>
      <c r="D279" s="66"/>
      <c r="E279" s="233"/>
      <c r="F279" s="52"/>
      <c r="G279" s="234"/>
      <c r="H279" s="52"/>
      <c r="I279" s="234"/>
      <c r="J279" s="52"/>
      <c r="K279" s="123"/>
      <c r="L279" s="60"/>
      <c r="M279" s="69"/>
    </row>
    <row r="280" spans="1:13" s="86" customFormat="1" ht="18.75" customHeight="1" x14ac:dyDescent="0.4">
      <c r="A280" s="240" t="s">
        <v>104</v>
      </c>
      <c r="B280" s="358"/>
      <c r="C280" s="359"/>
      <c r="D280" s="66"/>
      <c r="E280" s="233"/>
      <c r="F280" s="52"/>
      <c r="G280" s="234"/>
      <c r="H280" s="52"/>
      <c r="I280" s="234"/>
      <c r="J280" s="52"/>
      <c r="K280" s="123"/>
      <c r="L280" s="60"/>
      <c r="M280" s="69"/>
    </row>
    <row r="281" spans="1:13" s="86" customFormat="1" ht="18.75" customHeight="1" x14ac:dyDescent="0.4">
      <c r="A281" s="317"/>
      <c r="B281" s="318" t="s">
        <v>107</v>
      </c>
      <c r="C281" s="312">
        <f>COUNTA(B274:C280)*1</f>
        <v>0</v>
      </c>
      <c r="D281" s="145"/>
      <c r="E281" s="78"/>
      <c r="F281" s="125"/>
      <c r="G281" s="32"/>
      <c r="H281" s="125"/>
      <c r="I281" s="32"/>
      <c r="J281" s="125"/>
      <c r="K281" s="124"/>
      <c r="L281" s="181"/>
      <c r="M281" s="81"/>
    </row>
    <row r="282" spans="1:13" s="86" customFormat="1" ht="18.75" customHeight="1" x14ac:dyDescent="0.4">
      <c r="A282" s="242"/>
      <c r="B282" s="154"/>
      <c r="C282" s="57"/>
      <c r="D282" s="231"/>
      <c r="E282" s="58"/>
      <c r="F282" s="52"/>
      <c r="G282" s="52"/>
      <c r="H282" s="52"/>
      <c r="I282" s="52"/>
      <c r="J282" s="52"/>
      <c r="K282" s="115"/>
      <c r="L282" s="60"/>
      <c r="M282" s="61"/>
    </row>
    <row r="283" spans="1:13" s="86" customFormat="1" ht="18.75" customHeight="1" x14ac:dyDescent="0.4">
      <c r="A283" s="242"/>
      <c r="B283" s="154"/>
      <c r="C283" s="57"/>
      <c r="D283" s="231"/>
      <c r="E283" s="58"/>
      <c r="F283" s="52"/>
      <c r="G283" s="52"/>
      <c r="H283" s="52"/>
      <c r="I283" s="52"/>
      <c r="J283" s="52"/>
      <c r="K283" s="115"/>
      <c r="L283" s="60"/>
      <c r="M283" s="61"/>
    </row>
    <row r="284" spans="1:13" s="86" customFormat="1" ht="18.75" customHeight="1" x14ac:dyDescent="0.4">
      <c r="A284" s="242"/>
      <c r="B284" s="154"/>
      <c r="C284" s="57"/>
      <c r="D284" s="231"/>
      <c r="E284" s="58"/>
      <c r="F284" s="52"/>
      <c r="G284" s="52"/>
      <c r="H284" s="52"/>
      <c r="I284" s="52"/>
      <c r="J284" s="52"/>
      <c r="K284" s="115"/>
      <c r="L284" s="60"/>
      <c r="M284" s="61"/>
    </row>
    <row r="285" spans="1:13" s="86" customFormat="1" ht="18.75" customHeight="1" x14ac:dyDescent="0.4">
      <c r="A285" s="242"/>
      <c r="B285" s="154"/>
      <c r="C285" s="57"/>
      <c r="D285" s="231"/>
      <c r="E285" s="58"/>
      <c r="F285" s="52"/>
      <c r="G285" s="52"/>
      <c r="H285" s="52"/>
      <c r="I285" s="52"/>
      <c r="J285" s="52"/>
      <c r="K285" s="115"/>
      <c r="L285" s="60"/>
      <c r="M285" s="61"/>
    </row>
    <row r="286" spans="1:13" s="86" customFormat="1" ht="18.75" customHeight="1" x14ac:dyDescent="0.4">
      <c r="A286" s="242"/>
      <c r="B286" s="154"/>
      <c r="C286" s="57"/>
      <c r="D286" s="231"/>
      <c r="E286" s="58"/>
      <c r="F286" s="52"/>
      <c r="G286" s="52"/>
      <c r="H286" s="52"/>
      <c r="I286" s="52"/>
      <c r="J286" s="52"/>
      <c r="K286" s="115"/>
      <c r="L286" s="60"/>
      <c r="M286" s="61"/>
    </row>
    <row r="287" spans="1:13" s="86" customFormat="1" ht="18.75" customHeight="1" x14ac:dyDescent="0.4">
      <c r="A287" s="242"/>
      <c r="B287" s="154"/>
      <c r="C287" s="57"/>
      <c r="D287" s="231"/>
      <c r="E287" s="58"/>
      <c r="F287" s="52"/>
      <c r="G287" s="52"/>
      <c r="H287" s="52"/>
      <c r="I287" s="52"/>
      <c r="J287" s="52"/>
      <c r="K287" s="115"/>
      <c r="L287" s="60"/>
      <c r="M287" s="61"/>
    </row>
    <row r="288" spans="1:13" s="86" customFormat="1" ht="18.75" customHeight="1" x14ac:dyDescent="0.4">
      <c r="A288" s="242"/>
      <c r="B288" s="154"/>
      <c r="C288" s="57"/>
      <c r="D288" s="231"/>
      <c r="E288" s="58"/>
      <c r="F288" s="52"/>
      <c r="G288" s="52"/>
      <c r="H288" s="52"/>
      <c r="I288" s="52"/>
      <c r="J288" s="52"/>
      <c r="K288" s="115"/>
      <c r="L288" s="60"/>
      <c r="M288" s="61"/>
    </row>
    <row r="289" spans="1:13" s="86" customFormat="1" ht="18.75" customHeight="1" x14ac:dyDescent="0.4">
      <c r="A289" s="242"/>
      <c r="B289" s="154"/>
      <c r="C289" s="57"/>
      <c r="D289" s="231"/>
      <c r="E289" s="58"/>
      <c r="F289" s="52"/>
      <c r="G289" s="52"/>
      <c r="H289" s="52"/>
      <c r="I289" s="52"/>
      <c r="J289" s="52"/>
      <c r="K289" s="115"/>
      <c r="L289" s="60"/>
      <c r="M289" s="61"/>
    </row>
    <row r="290" spans="1:13" s="86" customFormat="1" ht="18.75" customHeight="1" x14ac:dyDescent="0.4">
      <c r="A290" s="242"/>
      <c r="B290" s="154"/>
      <c r="C290" s="57"/>
      <c r="D290" s="231"/>
      <c r="E290" s="58"/>
      <c r="F290" s="52"/>
      <c r="G290" s="52"/>
      <c r="H290" s="52"/>
      <c r="I290" s="52"/>
      <c r="J290" s="52"/>
      <c r="K290" s="115"/>
      <c r="L290" s="60"/>
      <c r="M290" s="61"/>
    </row>
    <row r="291" spans="1:13" s="86" customFormat="1" ht="18.75" customHeight="1" x14ac:dyDescent="0.4">
      <c r="A291" s="242"/>
      <c r="B291" s="154"/>
      <c r="C291" s="57"/>
      <c r="D291" s="231"/>
      <c r="E291" s="58"/>
      <c r="F291" s="52"/>
      <c r="G291" s="52"/>
      <c r="H291" s="52"/>
      <c r="I291" s="52"/>
      <c r="J291" s="52"/>
      <c r="K291" s="115"/>
      <c r="L291" s="60"/>
      <c r="M291" s="61"/>
    </row>
    <row r="292" spans="1:13" s="86" customFormat="1" ht="18.75" customHeight="1" x14ac:dyDescent="0.4">
      <c r="A292" s="242"/>
      <c r="B292" s="154"/>
      <c r="C292" s="57"/>
      <c r="D292" s="231"/>
      <c r="E292" s="58"/>
      <c r="F292" s="52"/>
      <c r="G292" s="52"/>
      <c r="H292" s="52"/>
      <c r="I292" s="52"/>
      <c r="J292" s="52"/>
      <c r="K292" s="115"/>
      <c r="L292" s="60"/>
      <c r="M292" s="61"/>
    </row>
    <row r="293" spans="1:13" s="86" customFormat="1" ht="18.75" customHeight="1" x14ac:dyDescent="0.45">
      <c r="A293" s="367" t="s">
        <v>6</v>
      </c>
      <c r="B293" s="368"/>
      <c r="C293" s="367" t="s">
        <v>7</v>
      </c>
      <c r="D293" s="369"/>
      <c r="E293" s="368"/>
      <c r="F293" s="463" t="s">
        <v>8</v>
      </c>
      <c r="G293" s="387"/>
      <c r="H293" s="387"/>
      <c r="I293" s="387"/>
      <c r="J293" s="464"/>
      <c r="K293" s="1" t="s">
        <v>9</v>
      </c>
      <c r="L293" s="39" t="s">
        <v>43</v>
      </c>
      <c r="M293" s="3" t="s">
        <v>10</v>
      </c>
    </row>
    <row r="294" spans="1:13" s="86" customFormat="1" ht="18.75" customHeight="1" x14ac:dyDescent="0.45">
      <c r="A294" s="370" t="s">
        <v>0</v>
      </c>
      <c r="B294" s="371"/>
      <c r="C294" s="378" t="s">
        <v>2</v>
      </c>
      <c r="D294" s="372"/>
      <c r="E294" s="373"/>
      <c r="F294" s="458" t="s">
        <v>3</v>
      </c>
      <c r="G294" s="364"/>
      <c r="H294" s="364"/>
      <c r="I294" s="364"/>
      <c r="J294" s="459"/>
      <c r="K294" s="4" t="s">
        <v>12</v>
      </c>
      <c r="L294" s="40" t="s">
        <v>44</v>
      </c>
      <c r="M294" s="6" t="s">
        <v>12</v>
      </c>
    </row>
    <row r="295" spans="1:13" s="86" customFormat="1" ht="18.75" customHeight="1" x14ac:dyDescent="0.4">
      <c r="A295" s="370" t="s">
        <v>1</v>
      </c>
      <c r="B295" s="371"/>
      <c r="C295" s="378"/>
      <c r="D295" s="372"/>
      <c r="E295" s="373"/>
      <c r="F295" s="460"/>
      <c r="G295" s="461"/>
      <c r="H295" s="461"/>
      <c r="I295" s="461"/>
      <c r="J295" s="462"/>
      <c r="K295" s="7" t="s">
        <v>42</v>
      </c>
      <c r="L295" s="40" t="s">
        <v>30</v>
      </c>
      <c r="M295" s="6" t="s">
        <v>45</v>
      </c>
    </row>
    <row r="296" spans="1:13" s="86" customFormat="1" ht="18.75" customHeight="1" x14ac:dyDescent="0.4">
      <c r="A296" s="370"/>
      <c r="B296" s="371"/>
      <c r="C296" s="377"/>
      <c r="D296" s="375"/>
      <c r="E296" s="376"/>
      <c r="F296" s="11">
        <v>1</v>
      </c>
      <c r="G296" s="11">
        <v>2</v>
      </c>
      <c r="H296" s="11">
        <v>3</v>
      </c>
      <c r="I296" s="11">
        <v>4</v>
      </c>
      <c r="J296" s="11">
        <v>5</v>
      </c>
      <c r="K296" s="13"/>
      <c r="L296" s="40" t="s">
        <v>31</v>
      </c>
      <c r="M296" s="7" t="s">
        <v>46</v>
      </c>
    </row>
    <row r="297" spans="1:13" s="86" customFormat="1" ht="18.75" customHeight="1" x14ac:dyDescent="0.4">
      <c r="A297" s="243"/>
      <c r="B297" s="41"/>
      <c r="C297" s="91"/>
      <c r="D297" s="10"/>
      <c r="E297" s="42"/>
      <c r="F297" s="43"/>
      <c r="G297" s="43"/>
      <c r="H297" s="43"/>
      <c r="I297" s="43"/>
      <c r="J297" s="43"/>
      <c r="K297" s="13"/>
      <c r="L297" s="40" t="s">
        <v>32</v>
      </c>
      <c r="M297" s="44"/>
    </row>
    <row r="298" spans="1:13" s="86" customFormat="1" ht="18.75" customHeight="1" x14ac:dyDescent="0.4">
      <c r="A298" s="238"/>
      <c r="B298" s="14"/>
      <c r="C298" s="417" t="s">
        <v>4</v>
      </c>
      <c r="D298" s="366"/>
      <c r="E298" s="45" t="s">
        <v>5</v>
      </c>
      <c r="F298" s="46"/>
      <c r="G298" s="46"/>
      <c r="H298" s="17"/>
      <c r="I298" s="17"/>
      <c r="J298" s="17"/>
      <c r="K298" s="19"/>
      <c r="L298" s="62"/>
      <c r="M298" s="21"/>
    </row>
    <row r="299" spans="1:13" s="86" customFormat="1" ht="18.75" customHeight="1" x14ac:dyDescent="0.4">
      <c r="A299" s="244"/>
      <c r="B299" s="438" t="s">
        <v>172</v>
      </c>
      <c r="C299" s="439"/>
      <c r="D299" s="157"/>
      <c r="E299" s="233"/>
      <c r="F299" s="52"/>
      <c r="G299" s="234"/>
      <c r="H299" s="52"/>
      <c r="I299" s="234"/>
      <c r="J299" s="52"/>
      <c r="K299" s="123"/>
      <c r="L299" s="60"/>
      <c r="M299" s="69"/>
    </row>
    <row r="300" spans="1:13" s="86" customFormat="1" ht="18.75" customHeight="1" x14ac:dyDescent="0.4">
      <c r="A300" s="240" t="s">
        <v>98</v>
      </c>
      <c r="B300" s="358"/>
      <c r="C300" s="359"/>
      <c r="D300" s="157"/>
      <c r="E300" s="233"/>
      <c r="F300" s="52"/>
      <c r="G300" s="234"/>
      <c r="H300" s="52"/>
      <c r="I300" s="234"/>
      <c r="J300" s="52"/>
      <c r="K300" s="123"/>
      <c r="L300" s="60"/>
      <c r="M300" s="69"/>
    </row>
    <row r="301" spans="1:13" s="86" customFormat="1" ht="18.75" customHeight="1" x14ac:dyDescent="0.4">
      <c r="A301" s="240" t="s">
        <v>99</v>
      </c>
      <c r="B301" s="358"/>
      <c r="C301" s="359"/>
      <c r="D301" s="157"/>
      <c r="E301" s="233"/>
      <c r="F301" s="52"/>
      <c r="G301" s="234"/>
      <c r="H301" s="52"/>
      <c r="I301" s="234"/>
      <c r="J301" s="52"/>
      <c r="K301" s="123"/>
      <c r="L301" s="60"/>
      <c r="M301" s="69"/>
    </row>
    <row r="302" spans="1:13" s="86" customFormat="1" ht="18.75" customHeight="1" x14ac:dyDescent="0.4">
      <c r="A302" s="240" t="s">
        <v>100</v>
      </c>
      <c r="B302" s="358"/>
      <c r="C302" s="359"/>
      <c r="D302" s="157"/>
      <c r="E302" s="233"/>
      <c r="F302" s="52"/>
      <c r="G302" s="234"/>
      <c r="H302" s="52"/>
      <c r="I302" s="234"/>
      <c r="J302" s="52"/>
      <c r="K302" s="123"/>
      <c r="L302" s="60"/>
      <c r="M302" s="69"/>
    </row>
    <row r="303" spans="1:13" s="86" customFormat="1" ht="18.75" customHeight="1" x14ac:dyDescent="0.4">
      <c r="A303" s="240" t="s">
        <v>101</v>
      </c>
      <c r="B303" s="358"/>
      <c r="C303" s="359"/>
      <c r="D303" s="157" t="s">
        <v>13</v>
      </c>
      <c r="E303" s="233"/>
      <c r="F303" s="52"/>
      <c r="G303" s="234"/>
      <c r="H303" s="52"/>
      <c r="I303" s="234"/>
      <c r="J303" s="52"/>
      <c r="K303" s="123"/>
      <c r="L303" s="60"/>
      <c r="M303" s="69"/>
    </row>
    <row r="304" spans="1:13" s="86" customFormat="1" ht="18.75" customHeight="1" x14ac:dyDescent="0.4">
      <c r="A304" s="240" t="s">
        <v>102</v>
      </c>
      <c r="B304" s="358"/>
      <c r="C304" s="359"/>
      <c r="D304" s="208"/>
      <c r="E304" s="233"/>
      <c r="F304" s="52"/>
      <c r="G304" s="234"/>
      <c r="H304" s="52"/>
      <c r="I304" s="234"/>
      <c r="J304" s="52"/>
      <c r="K304" s="123"/>
      <c r="L304" s="60"/>
      <c r="M304" s="69"/>
    </row>
    <row r="305" spans="1:13" s="86" customFormat="1" ht="18.75" customHeight="1" x14ac:dyDescent="0.4">
      <c r="A305" s="240" t="s">
        <v>103</v>
      </c>
      <c r="B305" s="358"/>
      <c r="C305" s="359"/>
      <c r="D305" s="208"/>
      <c r="E305" s="233"/>
      <c r="F305" s="52"/>
      <c r="G305" s="234"/>
      <c r="H305" s="52"/>
      <c r="I305" s="234"/>
      <c r="J305" s="52"/>
      <c r="K305" s="123"/>
      <c r="L305" s="60"/>
      <c r="M305" s="69"/>
    </row>
    <row r="306" spans="1:13" s="86" customFormat="1" ht="18.75" customHeight="1" x14ac:dyDescent="0.4">
      <c r="A306" s="240" t="s">
        <v>104</v>
      </c>
      <c r="B306" s="358"/>
      <c r="C306" s="359"/>
      <c r="D306" s="208"/>
      <c r="E306" s="233"/>
      <c r="F306" s="52"/>
      <c r="G306" s="234"/>
      <c r="H306" s="52"/>
      <c r="I306" s="234"/>
      <c r="J306" s="52"/>
      <c r="K306" s="123"/>
      <c r="L306" s="60"/>
      <c r="M306" s="69"/>
    </row>
    <row r="307" spans="1:13" s="86" customFormat="1" ht="18.75" customHeight="1" x14ac:dyDescent="0.4">
      <c r="A307" s="240" t="s">
        <v>106</v>
      </c>
      <c r="B307" s="358"/>
      <c r="C307" s="359"/>
      <c r="D307" s="208"/>
      <c r="E307" s="233"/>
      <c r="F307" s="52"/>
      <c r="G307" s="234"/>
      <c r="H307" s="52"/>
      <c r="I307" s="234"/>
      <c r="J307" s="52"/>
      <c r="K307" s="123"/>
      <c r="L307" s="60"/>
      <c r="M307" s="69"/>
    </row>
    <row r="308" spans="1:13" s="86" customFormat="1" ht="18.75" customHeight="1" x14ac:dyDescent="0.4">
      <c r="A308" s="240" t="s">
        <v>105</v>
      </c>
      <c r="B308" s="358"/>
      <c r="C308" s="359"/>
      <c r="D308" s="208"/>
      <c r="E308" s="233"/>
      <c r="F308" s="52"/>
      <c r="G308" s="234"/>
      <c r="H308" s="52"/>
      <c r="I308" s="234"/>
      <c r="J308" s="52"/>
      <c r="K308" s="123"/>
      <c r="L308" s="60"/>
      <c r="M308" s="69"/>
    </row>
    <row r="309" spans="1:13" s="86" customFormat="1" ht="18.75" customHeight="1" x14ac:dyDescent="0.4">
      <c r="A309" s="266" t="s">
        <v>110</v>
      </c>
      <c r="B309" s="358"/>
      <c r="C309" s="359"/>
      <c r="D309" s="208"/>
      <c r="E309" s="233"/>
      <c r="F309" s="52"/>
      <c r="G309" s="234"/>
      <c r="H309" s="52"/>
      <c r="I309" s="234"/>
      <c r="J309" s="52"/>
      <c r="K309" s="123"/>
      <c r="L309" s="60"/>
      <c r="M309" s="69"/>
    </row>
    <row r="310" spans="1:13" s="86" customFormat="1" ht="18.75" customHeight="1" x14ac:dyDescent="0.4">
      <c r="A310" s="266" t="s">
        <v>112</v>
      </c>
      <c r="B310" s="358"/>
      <c r="C310" s="359"/>
      <c r="D310" s="208"/>
      <c r="E310" s="233"/>
      <c r="F310" s="52"/>
      <c r="G310" s="234"/>
      <c r="H310" s="52"/>
      <c r="I310" s="234"/>
      <c r="J310" s="52"/>
      <c r="K310" s="123"/>
      <c r="L310" s="60"/>
      <c r="M310" s="69"/>
    </row>
    <row r="311" spans="1:13" s="86" customFormat="1" ht="18.75" customHeight="1" x14ac:dyDescent="0.4">
      <c r="A311" s="266" t="s">
        <v>113</v>
      </c>
      <c r="B311" s="358"/>
      <c r="C311" s="359"/>
      <c r="D311" s="208"/>
      <c r="E311" s="233"/>
      <c r="F311" s="52"/>
      <c r="G311" s="234"/>
      <c r="H311" s="52"/>
      <c r="I311" s="234"/>
      <c r="J311" s="52"/>
      <c r="K311" s="123"/>
      <c r="L311" s="60"/>
      <c r="M311" s="69"/>
    </row>
    <row r="312" spans="1:13" s="86" customFormat="1" ht="18.75" customHeight="1" x14ac:dyDescent="0.4">
      <c r="A312" s="266" t="s">
        <v>114</v>
      </c>
      <c r="B312" s="358"/>
      <c r="C312" s="359"/>
      <c r="D312" s="208"/>
      <c r="E312" s="233"/>
      <c r="F312" s="52"/>
      <c r="G312" s="234"/>
      <c r="H312" s="52"/>
      <c r="I312" s="234"/>
      <c r="J312" s="52"/>
      <c r="K312" s="123"/>
      <c r="L312" s="60"/>
      <c r="M312" s="69"/>
    </row>
    <row r="313" spans="1:13" s="86" customFormat="1" ht="18.75" customHeight="1" x14ac:dyDescent="0.4">
      <c r="A313" s="266" t="s">
        <v>115</v>
      </c>
      <c r="B313" s="358"/>
      <c r="C313" s="359"/>
      <c r="D313" s="208"/>
      <c r="E313" s="233"/>
      <c r="F313" s="52"/>
      <c r="G313" s="234"/>
      <c r="H313" s="52"/>
      <c r="I313" s="234"/>
      <c r="J313" s="52"/>
      <c r="K313" s="123"/>
      <c r="L313" s="60"/>
      <c r="M313" s="69"/>
    </row>
    <row r="314" spans="1:13" s="86" customFormat="1" ht="18.75" customHeight="1" x14ac:dyDescent="0.4">
      <c r="A314" s="266" t="s">
        <v>116</v>
      </c>
      <c r="B314" s="358"/>
      <c r="C314" s="359"/>
      <c r="D314" s="208"/>
      <c r="E314" s="233"/>
      <c r="F314" s="52"/>
      <c r="G314" s="234"/>
      <c r="H314" s="52"/>
      <c r="I314" s="234"/>
      <c r="J314" s="52"/>
      <c r="K314" s="123"/>
      <c r="L314" s="60"/>
      <c r="M314" s="69"/>
    </row>
    <row r="315" spans="1:13" s="86" customFormat="1" ht="18.75" customHeight="1" x14ac:dyDescent="0.4">
      <c r="A315" s="266" t="s">
        <v>117</v>
      </c>
      <c r="B315" s="358"/>
      <c r="C315" s="359"/>
      <c r="D315" s="208"/>
      <c r="E315" s="233"/>
      <c r="F315" s="52"/>
      <c r="G315" s="234"/>
      <c r="H315" s="52"/>
      <c r="I315" s="234"/>
      <c r="J315" s="52"/>
      <c r="K315" s="123"/>
      <c r="L315" s="60"/>
      <c r="M315" s="69"/>
    </row>
    <row r="316" spans="1:13" s="86" customFormat="1" ht="18.75" customHeight="1" x14ac:dyDescent="0.4">
      <c r="A316" s="266" t="s">
        <v>118</v>
      </c>
      <c r="B316" s="358"/>
      <c r="C316" s="359"/>
      <c r="D316" s="208"/>
      <c r="E316" s="233"/>
      <c r="F316" s="52"/>
      <c r="G316" s="234"/>
      <c r="H316" s="52"/>
      <c r="I316" s="234"/>
      <c r="J316" s="52"/>
      <c r="K316" s="123"/>
      <c r="L316" s="60"/>
      <c r="M316" s="69"/>
    </row>
    <row r="317" spans="1:13" s="86" customFormat="1" ht="18.75" customHeight="1" x14ac:dyDescent="0.4">
      <c r="A317" s="266" t="s">
        <v>119</v>
      </c>
      <c r="B317" s="358"/>
      <c r="C317" s="359"/>
      <c r="D317" s="208"/>
      <c r="E317" s="233"/>
      <c r="F317" s="52"/>
      <c r="G317" s="234"/>
      <c r="H317" s="52"/>
      <c r="I317" s="234"/>
      <c r="J317" s="52"/>
      <c r="K317" s="123"/>
      <c r="L317" s="60"/>
      <c r="M317" s="69"/>
    </row>
    <row r="318" spans="1:13" s="86" customFormat="1" ht="18.75" customHeight="1" x14ac:dyDescent="0.4">
      <c r="A318" s="266" t="s">
        <v>120</v>
      </c>
      <c r="B318" s="358"/>
      <c r="C318" s="359"/>
      <c r="D318" s="208"/>
      <c r="E318" s="233"/>
      <c r="F318" s="52"/>
      <c r="G318" s="234"/>
      <c r="H318" s="52"/>
      <c r="I318" s="234"/>
      <c r="J318" s="52"/>
      <c r="K318" s="123"/>
      <c r="L318" s="60"/>
      <c r="M318" s="69"/>
    </row>
    <row r="319" spans="1:13" s="86" customFormat="1" ht="18.75" customHeight="1" x14ac:dyDescent="0.4">
      <c r="A319" s="266" t="s">
        <v>121</v>
      </c>
      <c r="B319" s="358"/>
      <c r="C319" s="359"/>
      <c r="D319" s="208"/>
      <c r="E319" s="233"/>
      <c r="F319" s="52"/>
      <c r="G319" s="234"/>
      <c r="H319" s="52"/>
      <c r="I319" s="234"/>
      <c r="J319" s="52"/>
      <c r="K319" s="123"/>
      <c r="L319" s="60"/>
      <c r="M319" s="69"/>
    </row>
    <row r="320" spans="1:13" s="86" customFormat="1" ht="18.75" customHeight="1" x14ac:dyDescent="0.4">
      <c r="A320" s="244"/>
      <c r="B320" s="190" t="s">
        <v>107</v>
      </c>
      <c r="C320" s="167">
        <f>COUNTA(B300:C319)*1</f>
        <v>0</v>
      </c>
      <c r="D320" s="114"/>
      <c r="E320" s="233"/>
      <c r="F320" s="52"/>
      <c r="G320" s="234"/>
      <c r="H320" s="52"/>
      <c r="I320" s="234"/>
      <c r="J320" s="52"/>
      <c r="K320" s="123"/>
      <c r="L320" s="60"/>
      <c r="M320" s="69"/>
    </row>
    <row r="321" spans="1:13" s="86" customFormat="1" ht="18.75" customHeight="1" x14ac:dyDescent="0.4">
      <c r="A321" s="267"/>
      <c r="B321" s="144" t="s">
        <v>108</v>
      </c>
      <c r="C321" s="168">
        <f>C281+C320</f>
        <v>0</v>
      </c>
      <c r="D321" s="180"/>
      <c r="E321" s="78"/>
      <c r="F321" s="125"/>
      <c r="G321" s="32"/>
      <c r="H321" s="125"/>
      <c r="I321" s="32"/>
      <c r="J321" s="125"/>
      <c r="K321" s="124"/>
      <c r="L321" s="181"/>
      <c r="M321" s="81"/>
    </row>
    <row r="322" spans="1:13" s="86" customFormat="1" ht="18.75" customHeight="1" x14ac:dyDescent="0.45">
      <c r="A322" s="367" t="s">
        <v>6</v>
      </c>
      <c r="B322" s="368"/>
      <c r="C322" s="369" t="s">
        <v>7</v>
      </c>
      <c r="D322" s="369"/>
      <c r="E322" s="368"/>
      <c r="F322" s="387" t="s">
        <v>8</v>
      </c>
      <c r="G322" s="387"/>
      <c r="H322" s="387"/>
      <c r="I322" s="387"/>
      <c r="J322" s="387"/>
      <c r="K322" s="1" t="s">
        <v>9</v>
      </c>
      <c r="L322" s="39" t="s">
        <v>43</v>
      </c>
      <c r="M322" s="3" t="s">
        <v>10</v>
      </c>
    </row>
    <row r="323" spans="1:13" s="86" customFormat="1" ht="18.75" customHeight="1" x14ac:dyDescent="0.45">
      <c r="A323" s="370" t="s">
        <v>0</v>
      </c>
      <c r="B323" s="371"/>
      <c r="C323" s="372" t="s">
        <v>2</v>
      </c>
      <c r="D323" s="372"/>
      <c r="E323" s="373"/>
      <c r="F323" s="364" t="s">
        <v>3</v>
      </c>
      <c r="G323" s="364"/>
      <c r="H323" s="364"/>
      <c r="I323" s="364"/>
      <c r="J323" s="364"/>
      <c r="K323" s="4" t="s">
        <v>12</v>
      </c>
      <c r="L323" s="40" t="s">
        <v>44</v>
      </c>
      <c r="M323" s="6" t="s">
        <v>12</v>
      </c>
    </row>
    <row r="324" spans="1:13" s="86" customFormat="1" ht="18.75" customHeight="1" x14ac:dyDescent="0.4">
      <c r="A324" s="370" t="s">
        <v>1</v>
      </c>
      <c r="B324" s="371"/>
      <c r="C324" s="372"/>
      <c r="D324" s="372"/>
      <c r="E324" s="373"/>
      <c r="F324" s="364"/>
      <c r="G324" s="364"/>
      <c r="H324" s="364"/>
      <c r="I324" s="364"/>
      <c r="J324" s="364"/>
      <c r="K324" s="7" t="s">
        <v>42</v>
      </c>
      <c r="L324" s="40" t="s">
        <v>30</v>
      </c>
      <c r="M324" s="6" t="s">
        <v>45</v>
      </c>
    </row>
    <row r="325" spans="1:13" s="86" customFormat="1" ht="18.75" customHeight="1" x14ac:dyDescent="0.4">
      <c r="A325" s="370"/>
      <c r="B325" s="374"/>
      <c r="C325" s="375"/>
      <c r="D325" s="375"/>
      <c r="E325" s="376"/>
      <c r="F325" s="11">
        <v>1</v>
      </c>
      <c r="G325" s="11">
        <v>2</v>
      </c>
      <c r="H325" s="11">
        <v>3</v>
      </c>
      <c r="I325" s="11">
        <v>4</v>
      </c>
      <c r="J325" s="11">
        <v>5</v>
      </c>
      <c r="K325" s="13"/>
      <c r="L325" s="40" t="s">
        <v>31</v>
      </c>
      <c r="M325" s="7" t="s">
        <v>46</v>
      </c>
    </row>
    <row r="326" spans="1:13" s="86" customFormat="1" ht="18.75" customHeight="1" x14ac:dyDescent="0.4">
      <c r="A326" s="243"/>
      <c r="B326" s="41"/>
      <c r="C326" s="91"/>
      <c r="D326" s="10"/>
      <c r="E326" s="42"/>
      <c r="F326" s="43"/>
      <c r="G326" s="43"/>
      <c r="H326" s="43"/>
      <c r="I326" s="43"/>
      <c r="J326" s="43"/>
      <c r="K326" s="13"/>
      <c r="L326" s="40" t="s">
        <v>32</v>
      </c>
      <c r="M326" s="44"/>
    </row>
    <row r="327" spans="1:13" s="86" customFormat="1" ht="18.75" customHeight="1" x14ac:dyDescent="0.4">
      <c r="A327" s="238"/>
      <c r="B327" s="14"/>
      <c r="C327" s="365" t="s">
        <v>4</v>
      </c>
      <c r="D327" s="366"/>
      <c r="E327" s="45" t="s">
        <v>5</v>
      </c>
      <c r="F327" s="46"/>
      <c r="G327" s="46"/>
      <c r="H327" s="17"/>
      <c r="I327" s="17"/>
      <c r="J327" s="17"/>
      <c r="K327" s="19"/>
      <c r="L327" s="62"/>
      <c r="M327" s="21"/>
    </row>
    <row r="328" spans="1:13" s="86" customFormat="1" ht="18.75" customHeight="1" x14ac:dyDescent="0.4">
      <c r="A328" s="415" t="s">
        <v>79</v>
      </c>
      <c r="B328" s="437"/>
      <c r="C328" s="437"/>
      <c r="D328" s="437"/>
      <c r="E328" s="437"/>
      <c r="F328" s="94"/>
      <c r="G328" s="94"/>
      <c r="H328" s="94"/>
      <c r="I328" s="94"/>
      <c r="J328" s="94"/>
      <c r="K328" s="95"/>
      <c r="L328" s="96"/>
      <c r="M328" s="25"/>
    </row>
    <row r="329" spans="1:13" s="86" customFormat="1" ht="18.75" customHeight="1" x14ac:dyDescent="0.4">
      <c r="A329" s="431" t="s">
        <v>173</v>
      </c>
      <c r="B329" s="425"/>
      <c r="C329" s="425"/>
      <c r="D329" s="425"/>
      <c r="E329" s="100"/>
      <c r="F329" s="101"/>
      <c r="G329" s="101"/>
      <c r="H329" s="101"/>
      <c r="I329" s="101"/>
      <c r="J329" s="101"/>
      <c r="K329" s="102"/>
      <c r="L329" s="103"/>
      <c r="M329" s="104"/>
    </row>
    <row r="330" spans="1:13" s="86" customFormat="1" ht="18.75" customHeight="1" x14ac:dyDescent="0.4">
      <c r="A330" s="240" t="s">
        <v>98</v>
      </c>
      <c r="B330" s="183"/>
      <c r="C330" s="48"/>
      <c r="D330" s="215" t="s">
        <v>80</v>
      </c>
      <c r="E330" s="185"/>
      <c r="F330" s="186"/>
      <c r="G330" s="116"/>
      <c r="H330" s="186"/>
      <c r="I330" s="116"/>
      <c r="J330" s="186"/>
      <c r="K330" s="122">
        <f>IF(C335&gt;=4.51,5,IF(C335&gt;=3.51,4,IF(C335&gt;=2.51,3,IF(C335&gt;=1.51,2,IF(C335&gt;=1,1,IF(C335&lt;=0,0))))))</f>
        <v>0</v>
      </c>
      <c r="L330" s="60">
        <v>0.6</v>
      </c>
      <c r="M330" s="65">
        <f>K330*L330</f>
        <v>0</v>
      </c>
    </row>
    <row r="331" spans="1:13" s="86" customFormat="1" ht="18.75" customHeight="1" x14ac:dyDescent="0.4">
      <c r="A331" s="240" t="s">
        <v>99</v>
      </c>
      <c r="B331" s="184"/>
      <c r="C331" s="48"/>
      <c r="D331" s="157" t="s">
        <v>81</v>
      </c>
      <c r="E331" s="233"/>
      <c r="F331" s="234"/>
      <c r="G331" s="52"/>
      <c r="H331" s="234"/>
      <c r="I331" s="52"/>
      <c r="J331" s="234"/>
      <c r="K331" s="123"/>
      <c r="L331" s="60"/>
      <c r="M331" s="69"/>
    </row>
    <row r="332" spans="1:13" s="86" customFormat="1" ht="18.75" customHeight="1" x14ac:dyDescent="0.4">
      <c r="A332" s="240" t="s">
        <v>100</v>
      </c>
      <c r="B332" s="184"/>
      <c r="C332" s="48"/>
      <c r="D332" s="157" t="s">
        <v>82</v>
      </c>
      <c r="E332" s="233"/>
      <c r="F332" s="234"/>
      <c r="G332" s="52"/>
      <c r="H332" s="234"/>
      <c r="I332" s="52"/>
      <c r="J332" s="234"/>
      <c r="K332" s="123"/>
      <c r="L332" s="60"/>
      <c r="M332" s="69"/>
    </row>
    <row r="333" spans="1:13" s="86" customFormat="1" ht="18.75" customHeight="1" x14ac:dyDescent="0.4">
      <c r="A333" s="240" t="s">
        <v>101</v>
      </c>
      <c r="B333" s="184"/>
      <c r="C333" s="313"/>
      <c r="D333" s="157" t="s">
        <v>83</v>
      </c>
      <c r="E333" s="233"/>
      <c r="F333" s="234"/>
      <c r="G333" s="52"/>
      <c r="H333" s="234"/>
      <c r="I333" s="52"/>
      <c r="J333" s="234"/>
      <c r="K333" s="123"/>
      <c r="L333" s="60"/>
      <c r="M333" s="69"/>
    </row>
    <row r="334" spans="1:13" s="86" customFormat="1" ht="18.75" customHeight="1" x14ac:dyDescent="0.4">
      <c r="A334" s="292"/>
      <c r="B334" s="295" t="s">
        <v>97</v>
      </c>
      <c r="C334" s="294">
        <f>SUM(C330:C333)</f>
        <v>0</v>
      </c>
      <c r="D334" s="157" t="s">
        <v>90</v>
      </c>
      <c r="E334" s="233"/>
      <c r="F334" s="234"/>
      <c r="G334" s="52"/>
      <c r="H334" s="234"/>
      <c r="I334" s="52"/>
      <c r="J334" s="234"/>
      <c r="K334" s="123"/>
      <c r="L334" s="60"/>
      <c r="M334" s="69"/>
    </row>
    <row r="335" spans="1:13" s="86" customFormat="1" ht="18.75" customHeight="1" x14ac:dyDescent="0.4">
      <c r="A335" s="315"/>
      <c r="B335" s="343" t="s">
        <v>125</v>
      </c>
      <c r="C335" s="302">
        <f>IF(D335&lt;=0,0,C334/D335)</f>
        <v>0</v>
      </c>
      <c r="D335" s="293">
        <f>COUNTA(C330:C333)</f>
        <v>0</v>
      </c>
      <c r="E335" s="233"/>
      <c r="F335" s="234"/>
      <c r="G335" s="52"/>
      <c r="H335" s="234"/>
      <c r="I335" s="52"/>
      <c r="J335" s="234"/>
      <c r="K335" s="123"/>
      <c r="L335" s="60"/>
      <c r="M335" s="69"/>
    </row>
    <row r="336" spans="1:13" s="86" customFormat="1" ht="18.75" customHeight="1" x14ac:dyDescent="0.4">
      <c r="A336" s="292"/>
      <c r="B336" s="295"/>
      <c r="C336" s="314"/>
      <c r="D336" s="299" t="s">
        <v>85</v>
      </c>
      <c r="E336" s="233"/>
      <c r="F336" s="234"/>
      <c r="G336" s="52"/>
      <c r="H336" s="234"/>
      <c r="I336" s="52"/>
      <c r="J336" s="234"/>
      <c r="K336" s="123"/>
      <c r="L336" s="60"/>
      <c r="M336" s="69"/>
    </row>
    <row r="337" spans="1:14" s="86" customFormat="1" ht="18.75" customHeight="1" x14ac:dyDescent="0.4">
      <c r="A337" s="292"/>
      <c r="B337" s="295"/>
      <c r="C337" s="300"/>
      <c r="D337" s="296" t="s">
        <v>176</v>
      </c>
      <c r="E337" s="233"/>
      <c r="F337" s="234"/>
      <c r="G337" s="52"/>
      <c r="H337" s="234"/>
      <c r="I337" s="52"/>
      <c r="J337" s="234"/>
      <c r="K337" s="123"/>
      <c r="L337" s="60"/>
      <c r="M337" s="69"/>
    </row>
    <row r="338" spans="1:14" s="86" customFormat="1" ht="18.75" customHeight="1" x14ac:dyDescent="0.4">
      <c r="A338" s="292"/>
      <c r="B338" s="295"/>
      <c r="C338" s="302"/>
      <c r="D338" s="297" t="s">
        <v>177</v>
      </c>
      <c r="E338" s="233"/>
      <c r="F338" s="234"/>
      <c r="G338" s="52"/>
      <c r="H338" s="234"/>
      <c r="I338" s="52"/>
      <c r="J338" s="234"/>
      <c r="K338" s="123"/>
      <c r="L338" s="60"/>
      <c r="M338" s="69"/>
    </row>
    <row r="339" spans="1:14" s="86" customFormat="1" ht="18.75" customHeight="1" x14ac:dyDescent="0.4">
      <c r="A339" s="423" t="s">
        <v>174</v>
      </c>
      <c r="B339" s="424"/>
      <c r="C339" s="452"/>
      <c r="D339" s="425"/>
      <c r="E339" s="304"/>
      <c r="F339" s="101"/>
      <c r="G339" s="305"/>
      <c r="H339" s="101"/>
      <c r="I339" s="305"/>
      <c r="J339" s="101"/>
      <c r="K339" s="306"/>
      <c r="L339" s="103"/>
      <c r="M339" s="307"/>
    </row>
    <row r="340" spans="1:14" s="86" customFormat="1" ht="18.75" customHeight="1" x14ac:dyDescent="0.4">
      <c r="A340" s="246"/>
      <c r="B340" s="275" t="s">
        <v>122</v>
      </c>
      <c r="C340" s="137" t="s">
        <v>97</v>
      </c>
      <c r="D340" s="208" t="s">
        <v>80</v>
      </c>
      <c r="E340" s="185"/>
      <c r="F340" s="186"/>
      <c r="G340" s="186"/>
      <c r="H340" s="186"/>
      <c r="I340" s="186"/>
      <c r="J340" s="186"/>
      <c r="K340" s="122">
        <f>IF(C342&gt;=4.51,5,IF(C342&gt;=3.51,4,IF(C342&gt;=2.51,3,IF(C342&gt;=1.51,2,IF(C342&gt;=1,1,IF(C342&lt;=0,0))))))</f>
        <v>0</v>
      </c>
      <c r="L340" s="64">
        <v>0.4</v>
      </c>
      <c r="M340" s="65">
        <f>K340*L340</f>
        <v>0</v>
      </c>
    </row>
    <row r="341" spans="1:14" s="86" customFormat="1" ht="18.75" customHeight="1" x14ac:dyDescent="0.4">
      <c r="A341" s="244"/>
      <c r="B341" s="274" t="s">
        <v>123</v>
      </c>
      <c r="C341" s="310"/>
      <c r="D341" s="208" t="s">
        <v>81</v>
      </c>
      <c r="E341" s="278"/>
      <c r="F341" s="279"/>
      <c r="G341" s="279"/>
      <c r="H341" s="279"/>
      <c r="I341" s="279"/>
      <c r="J341" s="279"/>
      <c r="K341" s="123"/>
      <c r="L341" s="68"/>
      <c r="M341" s="69"/>
    </row>
    <row r="342" spans="1:14" s="86" customFormat="1" ht="18.75" customHeight="1" x14ac:dyDescent="0.4">
      <c r="A342" s="244"/>
      <c r="B342" s="316" t="s">
        <v>221</v>
      </c>
      <c r="C342" s="56"/>
      <c r="D342" s="208" t="s">
        <v>82</v>
      </c>
      <c r="E342" s="278"/>
      <c r="F342" s="279"/>
      <c r="G342" s="279"/>
      <c r="H342" s="279"/>
      <c r="I342" s="279"/>
      <c r="J342" s="279"/>
      <c r="K342" s="123"/>
      <c r="L342" s="68"/>
      <c r="M342" s="69"/>
    </row>
    <row r="343" spans="1:14" s="86" customFormat="1" ht="18.75" customHeight="1" x14ac:dyDescent="0.4">
      <c r="A343" s="244"/>
      <c r="B343" s="288"/>
      <c r="C343" s="357"/>
      <c r="D343" s="208" t="s">
        <v>83</v>
      </c>
      <c r="E343" s="278"/>
      <c r="F343" s="279"/>
      <c r="G343" s="279"/>
      <c r="H343" s="279"/>
      <c r="I343" s="279"/>
      <c r="J343" s="279"/>
      <c r="K343" s="123"/>
      <c r="L343" s="68"/>
      <c r="M343" s="69"/>
    </row>
    <row r="344" spans="1:14" s="86" customFormat="1" ht="18.75" customHeight="1" x14ac:dyDescent="0.4">
      <c r="A344" s="244"/>
      <c r="B344" s="154"/>
      <c r="C344" s="310"/>
      <c r="D344" s="208" t="s">
        <v>90</v>
      </c>
      <c r="E344" s="278"/>
      <c r="F344" s="279"/>
      <c r="G344" s="279"/>
      <c r="H344" s="279"/>
      <c r="I344" s="279"/>
      <c r="J344" s="279"/>
      <c r="K344" s="123"/>
      <c r="L344" s="68"/>
      <c r="M344" s="69"/>
    </row>
    <row r="345" spans="1:14" s="86" customFormat="1" ht="18.75" customHeight="1" x14ac:dyDescent="0.4">
      <c r="A345" s="244"/>
      <c r="B345" s="288"/>
      <c r="C345" s="49"/>
      <c r="D345" s="208"/>
      <c r="E345" s="278"/>
      <c r="F345" s="279"/>
      <c r="G345" s="279"/>
      <c r="H345" s="279"/>
      <c r="I345" s="279"/>
      <c r="J345" s="279"/>
      <c r="K345" s="123"/>
      <c r="L345" s="68"/>
      <c r="M345" s="69"/>
    </row>
    <row r="346" spans="1:14" s="86" customFormat="1" ht="18.75" customHeight="1" x14ac:dyDescent="0.4">
      <c r="A346" s="244"/>
      <c r="B346" s="288"/>
      <c r="C346" s="49"/>
      <c r="D346" s="303" t="s">
        <v>85</v>
      </c>
      <c r="E346" s="278"/>
      <c r="F346" s="279"/>
      <c r="G346" s="279"/>
      <c r="H346" s="279"/>
      <c r="I346" s="279"/>
      <c r="J346" s="279"/>
      <c r="K346" s="123"/>
      <c r="L346" s="68"/>
      <c r="M346" s="69"/>
    </row>
    <row r="347" spans="1:14" s="86" customFormat="1" ht="18.75" customHeight="1" x14ac:dyDescent="0.4">
      <c r="A347" s="244"/>
      <c r="B347" s="288"/>
      <c r="C347" s="49"/>
      <c r="D347" s="208" t="s">
        <v>219</v>
      </c>
      <c r="E347" s="278"/>
      <c r="F347" s="279"/>
      <c r="G347" s="279"/>
      <c r="H347" s="279"/>
      <c r="I347" s="279"/>
      <c r="J347" s="279"/>
      <c r="K347" s="123"/>
      <c r="L347" s="68"/>
      <c r="M347" s="69"/>
    </row>
    <row r="348" spans="1:14" s="86" customFormat="1" ht="18.75" customHeight="1" x14ac:dyDescent="0.4">
      <c r="A348" s="241"/>
      <c r="B348" s="77"/>
      <c r="C348" s="50"/>
      <c r="D348" s="208" t="s">
        <v>220</v>
      </c>
      <c r="E348" s="78"/>
      <c r="F348" s="32"/>
      <c r="G348" s="32"/>
      <c r="H348" s="32"/>
      <c r="I348" s="32"/>
      <c r="J348" s="32"/>
      <c r="K348" s="124"/>
      <c r="L348" s="68"/>
      <c r="M348" s="81"/>
    </row>
    <row r="349" spans="1:14" s="86" customFormat="1" ht="18.75" customHeight="1" x14ac:dyDescent="0.4">
      <c r="A349" s="449" t="s">
        <v>11</v>
      </c>
      <c r="B349" s="450"/>
      <c r="C349" s="451"/>
      <c r="D349" s="451"/>
      <c r="E349" s="450"/>
      <c r="F349" s="451"/>
      <c r="G349" s="450"/>
      <c r="H349" s="451"/>
      <c r="I349" s="450"/>
      <c r="J349" s="451"/>
      <c r="K349" s="450"/>
      <c r="L349" s="309"/>
      <c r="M349" s="308">
        <f>E186+M191+M210+M222+M248+M271+M330+M340+M240</f>
        <v>0</v>
      </c>
    </row>
    <row r="350" spans="1:14" s="86" customFormat="1" ht="18.75" customHeight="1" x14ac:dyDescent="0.4">
      <c r="A350" s="447"/>
      <c r="B350" s="448"/>
      <c r="C350" s="453" t="s">
        <v>175</v>
      </c>
      <c r="D350" s="451"/>
      <c r="E350" s="451"/>
      <c r="F350" s="451"/>
      <c r="G350" s="451"/>
      <c r="H350" s="451"/>
      <c r="I350" s="454"/>
      <c r="J350" s="455">
        <f>M349</f>
        <v>0</v>
      </c>
      <c r="K350" s="456"/>
      <c r="L350" s="456"/>
      <c r="M350" s="457"/>
    </row>
    <row r="351" spans="1:14" ht="18" customHeight="1" x14ac:dyDescent="0.4">
      <c r="G351" s="86"/>
      <c r="H351" s="86"/>
      <c r="I351" s="86"/>
      <c r="J351" s="86"/>
      <c r="K351" s="88"/>
      <c r="L351" s="89"/>
      <c r="M351" s="90"/>
      <c r="N351" s="86"/>
    </row>
    <row r="352" spans="1:14" ht="18" customHeight="1" x14ac:dyDescent="0.4">
      <c r="G352" s="86"/>
      <c r="H352" s="86"/>
      <c r="I352" s="86"/>
      <c r="J352" s="86"/>
      <c r="K352" s="88"/>
      <c r="L352" s="89"/>
      <c r="M352" s="90"/>
      <c r="N352" s="86"/>
    </row>
    <row r="353" spans="1:14" ht="18" customHeight="1" x14ac:dyDescent="0.4">
      <c r="G353" s="86"/>
      <c r="H353" s="86"/>
      <c r="I353" s="86"/>
      <c r="J353" s="86"/>
      <c r="K353" s="88"/>
      <c r="L353" s="89"/>
      <c r="M353" s="90"/>
      <c r="N353" s="86"/>
    </row>
    <row r="354" spans="1:14" ht="18" customHeight="1" x14ac:dyDescent="0.4">
      <c r="G354" s="86"/>
      <c r="H354" s="86"/>
      <c r="I354" s="86"/>
      <c r="J354" s="86"/>
      <c r="K354" s="88"/>
      <c r="L354" s="89"/>
      <c r="M354" s="90"/>
      <c r="N354" s="86"/>
    </row>
    <row r="355" spans="1:14" ht="18.75" customHeight="1" x14ac:dyDescent="0.4">
      <c r="A355" s="380" t="s">
        <v>151</v>
      </c>
      <c r="B355" s="381"/>
      <c r="C355" s="381"/>
      <c r="D355" s="381"/>
      <c r="E355" s="381"/>
      <c r="F355" s="381"/>
      <c r="G355" s="381"/>
      <c r="H355" s="381"/>
      <c r="I355" s="381"/>
      <c r="J355" s="381"/>
      <c r="K355" s="381"/>
      <c r="L355" s="381"/>
      <c r="M355" s="382"/>
    </row>
    <row r="356" spans="1:14" ht="18.75" customHeight="1" x14ac:dyDescent="0.4">
      <c r="A356" s="386" t="s">
        <v>14</v>
      </c>
      <c r="B356" s="384"/>
      <c r="C356" s="384"/>
      <c r="D356" s="384"/>
      <c r="E356" s="384" t="s">
        <v>15</v>
      </c>
      <c r="F356" s="384"/>
      <c r="G356" s="384"/>
      <c r="H356" s="384"/>
      <c r="I356" s="384"/>
      <c r="J356" s="384"/>
      <c r="K356" s="384"/>
      <c r="L356" s="384"/>
      <c r="M356" s="385"/>
    </row>
    <row r="357" spans="1:14" ht="18.75" customHeight="1" x14ac:dyDescent="0.4">
      <c r="A357" s="401" t="s">
        <v>152</v>
      </c>
      <c r="B357" s="402"/>
      <c r="C357" s="402"/>
      <c r="D357" s="402"/>
      <c r="E357" s="402" t="s">
        <v>153</v>
      </c>
      <c r="F357" s="402"/>
      <c r="G357" s="402"/>
      <c r="H357" s="402"/>
      <c r="I357" s="402"/>
      <c r="J357" s="402"/>
      <c r="K357" s="402"/>
      <c r="L357" s="402"/>
      <c r="M357" s="403"/>
    </row>
    <row r="358" spans="1:14" ht="18.75" customHeight="1" x14ac:dyDescent="0.4">
      <c r="A358" s="383"/>
      <c r="B358" s="383"/>
      <c r="C358" s="383"/>
      <c r="D358" s="383"/>
      <c r="E358" s="383"/>
      <c r="F358" s="383"/>
      <c r="G358" s="383"/>
      <c r="H358" s="383"/>
      <c r="I358" s="383"/>
      <c r="J358" s="383"/>
      <c r="K358" s="383"/>
      <c r="L358" s="383"/>
      <c r="M358" s="383"/>
    </row>
    <row r="359" spans="1:14" ht="18.75" customHeight="1" x14ac:dyDescent="0.4">
      <c r="A359" s="404" t="s">
        <v>16</v>
      </c>
      <c r="B359" s="405"/>
      <c r="C359" s="405"/>
      <c r="D359" s="405"/>
      <c r="E359" s="405"/>
      <c r="F359" s="405"/>
      <c r="G359" s="405"/>
      <c r="H359" s="405"/>
      <c r="I359" s="405"/>
      <c r="J359" s="405"/>
      <c r="K359" s="405"/>
      <c r="L359" s="405"/>
      <c r="M359" s="406"/>
    </row>
    <row r="360" spans="1:14" ht="18.75" customHeight="1" x14ac:dyDescent="0.45">
      <c r="A360" s="395" t="s">
        <v>17</v>
      </c>
      <c r="B360" s="407"/>
      <c r="C360" s="407"/>
      <c r="D360" s="407"/>
      <c r="E360" s="407"/>
      <c r="F360" s="407"/>
      <c r="G360" s="407"/>
      <c r="H360" s="407"/>
      <c r="I360" s="407"/>
      <c r="J360" s="407"/>
      <c r="K360" s="407"/>
      <c r="L360" s="407"/>
      <c r="M360" s="408"/>
    </row>
    <row r="361" spans="1:14" ht="18.75" customHeight="1" x14ac:dyDescent="0.45">
      <c r="A361" s="268"/>
      <c r="B361" s="398" t="s">
        <v>20</v>
      </c>
      <c r="C361" s="399"/>
      <c r="D361" s="399"/>
      <c r="E361" s="399"/>
      <c r="F361" s="399"/>
      <c r="G361" s="399"/>
      <c r="H361" s="399"/>
      <c r="I361" s="399"/>
      <c r="J361" s="399"/>
      <c r="K361" s="399"/>
      <c r="L361" s="399"/>
      <c r="M361" s="400"/>
    </row>
    <row r="362" spans="1:14" ht="18.75" customHeight="1" x14ac:dyDescent="0.45">
      <c r="A362" s="268"/>
      <c r="B362" s="398" t="s">
        <v>20</v>
      </c>
      <c r="C362" s="399"/>
      <c r="D362" s="399"/>
      <c r="E362" s="399"/>
      <c r="F362" s="399"/>
      <c r="G362" s="399"/>
      <c r="H362" s="399"/>
      <c r="I362" s="399"/>
      <c r="J362" s="399"/>
      <c r="K362" s="399"/>
      <c r="L362" s="399"/>
      <c r="M362" s="400"/>
    </row>
    <row r="363" spans="1:14" ht="18.75" customHeight="1" x14ac:dyDescent="0.45">
      <c r="A363" s="268"/>
      <c r="B363" s="398" t="s">
        <v>20</v>
      </c>
      <c r="C363" s="399"/>
      <c r="D363" s="399"/>
      <c r="E363" s="399"/>
      <c r="F363" s="399"/>
      <c r="G363" s="399"/>
      <c r="H363" s="399"/>
      <c r="I363" s="399"/>
      <c r="J363" s="399"/>
      <c r="K363" s="399"/>
      <c r="L363" s="399"/>
      <c r="M363" s="400"/>
    </row>
    <row r="364" spans="1:14" ht="18.75" customHeight="1" x14ac:dyDescent="0.45">
      <c r="A364" s="268"/>
      <c r="B364" s="398" t="s">
        <v>20</v>
      </c>
      <c r="C364" s="399"/>
      <c r="D364" s="399"/>
      <c r="E364" s="399"/>
      <c r="F364" s="399"/>
      <c r="G364" s="399"/>
      <c r="H364" s="399"/>
      <c r="I364" s="399"/>
      <c r="J364" s="399"/>
      <c r="K364" s="399"/>
      <c r="L364" s="399"/>
      <c r="M364" s="400"/>
    </row>
    <row r="365" spans="1:14" ht="18.75" customHeight="1" x14ac:dyDescent="0.45">
      <c r="A365" s="268"/>
      <c r="B365" s="398" t="s">
        <v>20</v>
      </c>
      <c r="C365" s="399"/>
      <c r="D365" s="399"/>
      <c r="E365" s="399"/>
      <c r="F365" s="399"/>
      <c r="G365" s="399"/>
      <c r="H365" s="399"/>
      <c r="I365" s="399"/>
      <c r="J365" s="399"/>
      <c r="K365" s="399"/>
      <c r="L365" s="399"/>
      <c r="M365" s="400"/>
    </row>
    <row r="366" spans="1:14" ht="18.75" customHeight="1" x14ac:dyDescent="0.45">
      <c r="A366" s="268"/>
      <c r="B366" s="398" t="s">
        <v>20</v>
      </c>
      <c r="C366" s="399"/>
      <c r="D366" s="399"/>
      <c r="E366" s="399"/>
      <c r="F366" s="399"/>
      <c r="G366" s="399"/>
      <c r="H366" s="399"/>
      <c r="I366" s="399"/>
      <c r="J366" s="399"/>
      <c r="K366" s="399"/>
      <c r="L366" s="399"/>
      <c r="M366" s="400"/>
    </row>
    <row r="367" spans="1:14" ht="18.75" customHeight="1" x14ac:dyDescent="0.45">
      <c r="A367" s="268"/>
      <c r="B367" s="398"/>
      <c r="C367" s="399"/>
      <c r="D367" s="399"/>
      <c r="E367" s="399"/>
      <c r="F367" s="399"/>
      <c r="G367" s="399"/>
      <c r="H367" s="399"/>
      <c r="I367" s="399"/>
      <c r="J367" s="399"/>
      <c r="K367" s="399"/>
      <c r="L367" s="399"/>
      <c r="M367" s="400"/>
    </row>
    <row r="368" spans="1:14" ht="18.75" customHeight="1" x14ac:dyDescent="0.45">
      <c r="A368" s="268"/>
      <c r="B368" s="398"/>
      <c r="C368" s="399"/>
      <c r="D368" s="399"/>
      <c r="E368" s="399"/>
      <c r="F368" s="399"/>
      <c r="G368" s="399"/>
      <c r="H368" s="399"/>
      <c r="I368" s="399"/>
      <c r="J368" s="399"/>
      <c r="K368" s="399"/>
      <c r="L368" s="399"/>
      <c r="M368" s="400"/>
    </row>
    <row r="369" spans="1:13" ht="18.75" customHeight="1" x14ac:dyDescent="0.45">
      <c r="A369" s="395" t="s">
        <v>18</v>
      </c>
      <c r="B369" s="396"/>
      <c r="C369" s="396"/>
      <c r="D369" s="396"/>
      <c r="E369" s="396"/>
      <c r="F369" s="396"/>
      <c r="G369" s="396"/>
      <c r="H369" s="396"/>
      <c r="I369" s="396"/>
      <c r="J369" s="396"/>
      <c r="K369" s="396"/>
      <c r="L369" s="396"/>
      <c r="M369" s="397"/>
    </row>
    <row r="370" spans="1:13" ht="18.75" customHeight="1" x14ac:dyDescent="0.45">
      <c r="A370" s="268"/>
      <c r="B370" s="398" t="s">
        <v>20</v>
      </c>
      <c r="C370" s="399"/>
      <c r="D370" s="399"/>
      <c r="E370" s="399"/>
      <c r="F370" s="399"/>
      <c r="G370" s="399"/>
      <c r="H370" s="399"/>
      <c r="I370" s="399"/>
      <c r="J370" s="399"/>
      <c r="K370" s="399"/>
      <c r="L370" s="399"/>
      <c r="M370" s="400"/>
    </row>
    <row r="371" spans="1:13" ht="18.75" customHeight="1" x14ac:dyDescent="0.45">
      <c r="A371" s="268"/>
      <c r="B371" s="398" t="s">
        <v>20</v>
      </c>
      <c r="C371" s="399"/>
      <c r="D371" s="399"/>
      <c r="E371" s="399"/>
      <c r="F371" s="399"/>
      <c r="G371" s="399"/>
      <c r="H371" s="399"/>
      <c r="I371" s="399"/>
      <c r="J371" s="399"/>
      <c r="K371" s="399"/>
      <c r="L371" s="399"/>
      <c r="M371" s="400"/>
    </row>
    <row r="372" spans="1:13" ht="18.75" customHeight="1" x14ac:dyDescent="0.45">
      <c r="A372" s="268"/>
      <c r="B372" s="398" t="s">
        <v>20</v>
      </c>
      <c r="C372" s="399"/>
      <c r="D372" s="399"/>
      <c r="E372" s="399"/>
      <c r="F372" s="399"/>
      <c r="G372" s="399"/>
      <c r="H372" s="399"/>
      <c r="I372" s="399"/>
      <c r="J372" s="399"/>
      <c r="K372" s="399"/>
      <c r="L372" s="399"/>
      <c r="M372" s="400"/>
    </row>
    <row r="373" spans="1:13" ht="18.75" customHeight="1" x14ac:dyDescent="0.45">
      <c r="A373" s="268"/>
      <c r="B373" s="398" t="s">
        <v>20</v>
      </c>
      <c r="C373" s="399"/>
      <c r="D373" s="399"/>
      <c r="E373" s="399"/>
      <c r="F373" s="399"/>
      <c r="G373" s="399"/>
      <c r="H373" s="399"/>
      <c r="I373" s="399"/>
      <c r="J373" s="399"/>
      <c r="K373" s="399"/>
      <c r="L373" s="399"/>
      <c r="M373" s="400"/>
    </row>
    <row r="374" spans="1:13" ht="18.75" customHeight="1" x14ac:dyDescent="0.45">
      <c r="A374" s="268"/>
      <c r="B374" s="398" t="s">
        <v>20</v>
      </c>
      <c r="C374" s="399"/>
      <c r="D374" s="399"/>
      <c r="E374" s="399"/>
      <c r="F374" s="399"/>
      <c r="G374" s="399"/>
      <c r="H374" s="399"/>
      <c r="I374" s="399"/>
      <c r="J374" s="399"/>
      <c r="K374" s="399"/>
      <c r="L374" s="399"/>
      <c r="M374" s="400"/>
    </row>
    <row r="375" spans="1:13" ht="18.75" customHeight="1" x14ac:dyDescent="0.45">
      <c r="A375" s="268"/>
      <c r="B375" s="398" t="s">
        <v>20</v>
      </c>
      <c r="C375" s="399"/>
      <c r="D375" s="399"/>
      <c r="E375" s="399"/>
      <c r="F375" s="399"/>
      <c r="G375" s="399"/>
      <c r="H375" s="399"/>
      <c r="I375" s="399"/>
      <c r="J375" s="399"/>
      <c r="K375" s="399"/>
      <c r="L375" s="399"/>
      <c r="M375" s="400"/>
    </row>
    <row r="376" spans="1:13" ht="18.75" customHeight="1" x14ac:dyDescent="0.45">
      <c r="A376" s="395" t="s">
        <v>19</v>
      </c>
      <c r="B376" s="396"/>
      <c r="C376" s="396"/>
      <c r="D376" s="396"/>
      <c r="E376" s="396"/>
      <c r="F376" s="396"/>
      <c r="G376" s="396"/>
      <c r="H376" s="396"/>
      <c r="I376" s="396"/>
      <c r="J376" s="396"/>
      <c r="K376" s="396"/>
      <c r="L376" s="396"/>
      <c r="M376" s="397"/>
    </row>
    <row r="377" spans="1:13" ht="18.75" customHeight="1" x14ac:dyDescent="0.45">
      <c r="A377" s="269" t="s">
        <v>14</v>
      </c>
      <c r="B377" s="132"/>
      <c r="C377" s="133"/>
      <c r="D377" s="133"/>
      <c r="E377" s="396" t="s">
        <v>15</v>
      </c>
      <c r="F377" s="396"/>
      <c r="G377" s="396"/>
      <c r="H377" s="396"/>
      <c r="I377" s="396"/>
      <c r="J377" s="396"/>
      <c r="K377" s="396"/>
      <c r="L377" s="396"/>
      <c r="M377" s="397"/>
    </row>
    <row r="378" spans="1:13" ht="18.75" customHeight="1" x14ac:dyDescent="0.45">
      <c r="A378" s="409" t="s">
        <v>154</v>
      </c>
      <c r="B378" s="410"/>
      <c r="C378" s="410"/>
      <c r="D378" s="410"/>
      <c r="E378" s="410" t="s">
        <v>155</v>
      </c>
      <c r="F378" s="410"/>
      <c r="G378" s="410"/>
      <c r="H378" s="410"/>
      <c r="I378" s="410"/>
      <c r="J378" s="410"/>
      <c r="K378" s="410"/>
      <c r="L378" s="410"/>
      <c r="M378" s="411"/>
    </row>
    <row r="379" spans="1:13" ht="18.75" customHeight="1" x14ac:dyDescent="0.45">
      <c r="A379" s="134"/>
      <c r="B379" s="134"/>
      <c r="C379" s="135"/>
      <c r="D379" s="134"/>
      <c r="E379" s="394"/>
      <c r="F379" s="394"/>
      <c r="G379" s="394"/>
      <c r="H379" s="394"/>
      <c r="I379" s="394"/>
      <c r="J379" s="394"/>
      <c r="K379" s="394"/>
      <c r="L379" s="394"/>
      <c r="M379" s="394"/>
    </row>
    <row r="380" spans="1:13" ht="18.75" customHeight="1" x14ac:dyDescent="0.4">
      <c r="A380" s="86"/>
      <c r="B380" s="86"/>
      <c r="C380" s="87"/>
      <c r="D380" s="86"/>
      <c r="E380" s="86"/>
      <c r="F380" s="86"/>
      <c r="G380" s="86"/>
      <c r="H380" s="86"/>
      <c r="I380" s="86"/>
      <c r="J380" s="86"/>
      <c r="K380" s="88"/>
      <c r="L380" s="89"/>
      <c r="M380" s="90"/>
    </row>
    <row r="381" spans="1:13" ht="18.75" customHeight="1" x14ac:dyDescent="0.4">
      <c r="A381" s="86"/>
      <c r="B381" s="86"/>
      <c r="C381" s="87"/>
      <c r="D381" s="86"/>
      <c r="E381" s="86"/>
      <c r="F381" s="86"/>
      <c r="G381" s="86"/>
      <c r="H381" s="86"/>
      <c r="I381" s="86"/>
      <c r="J381" s="86"/>
      <c r="K381" s="88"/>
      <c r="L381" s="89"/>
      <c r="M381" s="90"/>
    </row>
    <row r="382" spans="1:13" ht="18.75" customHeight="1" x14ac:dyDescent="0.4">
      <c r="A382" s="86"/>
      <c r="B382" s="86"/>
      <c r="C382" s="87"/>
      <c r="D382" s="86"/>
      <c r="E382" s="86"/>
      <c r="F382" s="86"/>
      <c r="G382" s="86"/>
      <c r="H382" s="86"/>
      <c r="I382" s="86"/>
      <c r="J382" s="86"/>
      <c r="K382" s="88"/>
      <c r="L382" s="89"/>
      <c r="M382" s="90"/>
    </row>
    <row r="383" spans="1:13" ht="18.75" customHeight="1" x14ac:dyDescent="0.4">
      <c r="A383" s="86"/>
      <c r="B383" s="86"/>
      <c r="C383" s="87"/>
      <c r="D383" s="86"/>
      <c r="E383" s="86"/>
      <c r="F383" s="86"/>
      <c r="G383" s="86"/>
      <c r="H383" s="86"/>
      <c r="I383" s="86"/>
      <c r="J383" s="86"/>
      <c r="K383" s="88"/>
      <c r="L383" s="89"/>
      <c r="M383" s="90"/>
    </row>
    <row r="384" spans="1:13" ht="18.75" customHeight="1" x14ac:dyDescent="0.4">
      <c r="A384" s="86"/>
      <c r="B384" s="86"/>
      <c r="C384" s="87"/>
      <c r="D384" s="86"/>
      <c r="E384" s="86"/>
      <c r="F384" s="86"/>
      <c r="G384" s="86"/>
      <c r="H384" s="86"/>
      <c r="I384" s="86"/>
      <c r="J384" s="86"/>
      <c r="K384" s="88"/>
      <c r="L384" s="89"/>
      <c r="M384" s="90"/>
    </row>
    <row r="385" spans="1:13" ht="18.75" customHeight="1" x14ac:dyDescent="0.4">
      <c r="A385" s="86"/>
      <c r="B385" s="86"/>
      <c r="C385" s="87"/>
      <c r="D385" s="86"/>
      <c r="E385" s="86"/>
      <c r="F385" s="86"/>
      <c r="G385" s="86"/>
      <c r="H385" s="86"/>
      <c r="I385" s="86"/>
      <c r="J385" s="86"/>
      <c r="K385" s="88"/>
      <c r="L385" s="89"/>
      <c r="M385" s="90"/>
    </row>
    <row r="386" spans="1:13" ht="18.75" customHeight="1" x14ac:dyDescent="0.4">
      <c r="A386" s="86"/>
      <c r="B386" s="86"/>
      <c r="C386" s="87"/>
      <c r="D386" s="86"/>
      <c r="E386" s="86"/>
      <c r="F386" s="86"/>
      <c r="G386" s="86"/>
      <c r="H386" s="86"/>
      <c r="I386" s="86"/>
      <c r="J386" s="86"/>
      <c r="K386" s="88"/>
      <c r="L386" s="89"/>
      <c r="M386" s="90"/>
    </row>
    <row r="387" spans="1:13" ht="18.75" customHeight="1" x14ac:dyDescent="0.4">
      <c r="A387" s="86"/>
      <c r="B387" s="86"/>
      <c r="C387" s="87"/>
      <c r="D387" s="86"/>
      <c r="E387" s="86"/>
      <c r="F387" s="86"/>
      <c r="G387" s="86"/>
      <c r="H387" s="86"/>
      <c r="I387" s="86"/>
      <c r="J387" s="86"/>
      <c r="K387" s="88"/>
      <c r="L387" s="89"/>
      <c r="M387" s="90"/>
    </row>
    <row r="388" spans="1:13" ht="18.75" customHeight="1" x14ac:dyDescent="0.4">
      <c r="A388" s="86"/>
      <c r="B388" s="86"/>
      <c r="C388" s="87"/>
      <c r="D388" s="86"/>
      <c r="E388" s="86"/>
      <c r="F388" s="86"/>
      <c r="G388" s="86"/>
      <c r="H388" s="86"/>
      <c r="I388" s="86"/>
      <c r="J388" s="86"/>
      <c r="K388" s="88"/>
      <c r="L388" s="89"/>
      <c r="M388" s="90"/>
    </row>
    <row r="389" spans="1:13" ht="18.75" customHeight="1" x14ac:dyDescent="0.4">
      <c r="A389" s="86"/>
      <c r="B389" s="86"/>
      <c r="C389" s="87"/>
      <c r="D389" s="86"/>
      <c r="E389" s="86"/>
      <c r="F389" s="86"/>
      <c r="G389" s="86"/>
      <c r="H389" s="86"/>
      <c r="I389" s="86"/>
      <c r="J389" s="86"/>
      <c r="K389" s="88"/>
      <c r="L389" s="89"/>
      <c r="M389" s="90"/>
    </row>
    <row r="390" spans="1:13" ht="18.75" customHeight="1" x14ac:dyDescent="0.4">
      <c r="A390" s="86"/>
      <c r="B390" s="86"/>
      <c r="C390" s="87"/>
      <c r="D390" s="86"/>
      <c r="E390" s="86"/>
      <c r="F390" s="86"/>
      <c r="G390" s="86"/>
      <c r="H390" s="86"/>
      <c r="I390" s="86"/>
      <c r="J390" s="86"/>
      <c r="K390" s="88"/>
      <c r="L390" s="89"/>
      <c r="M390" s="90"/>
    </row>
    <row r="391" spans="1:13" ht="18.75" customHeight="1" x14ac:dyDescent="0.4">
      <c r="A391" s="86"/>
      <c r="B391" s="86"/>
      <c r="C391" s="87"/>
      <c r="D391" s="86"/>
      <c r="E391" s="86"/>
      <c r="F391" s="86"/>
      <c r="G391" s="86"/>
      <c r="H391" s="86"/>
      <c r="I391" s="86"/>
      <c r="J391" s="86"/>
      <c r="K391" s="88"/>
      <c r="L391" s="89"/>
      <c r="M391" s="90"/>
    </row>
    <row r="392" spans="1:13" ht="18.75" customHeight="1" x14ac:dyDescent="0.4">
      <c r="A392" s="86"/>
      <c r="B392" s="86"/>
      <c r="C392" s="87"/>
      <c r="D392" s="86"/>
      <c r="E392" s="86"/>
      <c r="F392" s="86"/>
      <c r="G392" s="86"/>
      <c r="H392" s="86"/>
      <c r="I392" s="86"/>
      <c r="J392" s="86"/>
      <c r="K392" s="88"/>
      <c r="L392" s="89"/>
      <c r="M392" s="90"/>
    </row>
    <row r="393" spans="1:13" ht="18.75" customHeight="1" x14ac:dyDescent="0.4">
      <c r="A393" s="86"/>
      <c r="B393" s="86"/>
      <c r="C393" s="87"/>
      <c r="D393" s="86"/>
      <c r="E393" s="86"/>
      <c r="F393" s="86"/>
      <c r="G393" s="86"/>
      <c r="H393" s="86"/>
      <c r="I393" s="86"/>
      <c r="J393" s="86"/>
      <c r="K393" s="88"/>
      <c r="L393" s="89"/>
      <c r="M393" s="90"/>
    </row>
    <row r="394" spans="1:13" ht="18.75" customHeight="1" x14ac:dyDescent="0.4">
      <c r="A394" s="86"/>
      <c r="B394" s="86"/>
      <c r="C394" s="87"/>
      <c r="D394" s="86"/>
      <c r="E394" s="86"/>
      <c r="F394" s="86"/>
      <c r="G394" s="86"/>
      <c r="H394" s="86"/>
      <c r="I394" s="86"/>
      <c r="J394" s="86"/>
      <c r="K394" s="88"/>
      <c r="L394" s="89"/>
      <c r="M394" s="90"/>
    </row>
    <row r="395" spans="1:13" ht="18.75" customHeight="1" x14ac:dyDescent="0.4">
      <c r="A395" s="86"/>
      <c r="B395" s="86"/>
      <c r="C395" s="87"/>
      <c r="D395" s="86"/>
      <c r="E395" s="86"/>
      <c r="F395" s="86"/>
      <c r="G395" s="86"/>
      <c r="H395" s="86"/>
      <c r="I395" s="86"/>
      <c r="J395" s="86"/>
      <c r="K395" s="88"/>
      <c r="L395" s="89"/>
      <c r="M395" s="90"/>
    </row>
    <row r="396" spans="1:13" ht="18.75" customHeight="1" x14ac:dyDescent="0.4">
      <c r="A396" s="86"/>
      <c r="B396" s="86"/>
      <c r="C396" s="87"/>
      <c r="D396" s="86"/>
      <c r="E396" s="86"/>
      <c r="F396" s="86"/>
      <c r="G396" s="86"/>
      <c r="H396" s="86"/>
      <c r="I396" s="86"/>
      <c r="J396" s="86"/>
      <c r="K396" s="88"/>
      <c r="L396" s="89"/>
      <c r="M396" s="90"/>
    </row>
    <row r="397" spans="1:13" ht="18.75" customHeight="1" x14ac:dyDescent="0.4">
      <c r="A397" s="86"/>
      <c r="B397" s="86"/>
      <c r="C397" s="87"/>
      <c r="D397" s="86"/>
      <c r="E397" s="86"/>
      <c r="F397" s="86"/>
      <c r="G397" s="86"/>
      <c r="H397" s="86"/>
      <c r="I397" s="86"/>
      <c r="J397" s="86"/>
      <c r="K397" s="88"/>
      <c r="L397" s="89"/>
      <c r="M397" s="90"/>
    </row>
    <row r="398" spans="1:13" ht="18.75" customHeight="1" x14ac:dyDescent="0.4">
      <c r="A398" s="86"/>
      <c r="B398" s="86"/>
      <c r="C398" s="87"/>
      <c r="D398" s="86"/>
      <c r="E398" s="86"/>
      <c r="F398" s="86"/>
      <c r="G398" s="86"/>
      <c r="H398" s="86"/>
      <c r="I398" s="86"/>
      <c r="J398" s="86"/>
      <c r="K398" s="88"/>
      <c r="L398" s="89"/>
      <c r="M398" s="90"/>
    </row>
    <row r="399" spans="1:13" ht="18.75" customHeight="1" x14ac:dyDescent="0.4">
      <c r="A399" s="86"/>
      <c r="B399" s="86"/>
      <c r="C399" s="87"/>
      <c r="D399" s="86"/>
      <c r="E399" s="86"/>
      <c r="F399" s="86"/>
      <c r="G399" s="86"/>
      <c r="H399" s="86"/>
      <c r="I399" s="86"/>
      <c r="J399" s="86"/>
      <c r="K399" s="88"/>
      <c r="L399" s="89"/>
      <c r="M399" s="90"/>
    </row>
    <row r="400" spans="1:13" ht="18.75" customHeight="1" x14ac:dyDescent="0.4">
      <c r="A400" s="86"/>
      <c r="B400" s="86"/>
      <c r="C400" s="87"/>
      <c r="D400" s="86"/>
      <c r="E400" s="86"/>
      <c r="F400" s="86"/>
      <c r="G400" s="86"/>
      <c r="H400" s="86"/>
      <c r="I400" s="86"/>
      <c r="J400" s="86"/>
      <c r="K400" s="88"/>
      <c r="L400" s="89"/>
      <c r="M400" s="90"/>
    </row>
    <row r="401" spans="1:13" ht="18.75" customHeight="1" x14ac:dyDescent="0.4">
      <c r="A401" s="86"/>
      <c r="B401" s="86"/>
      <c r="C401" s="87"/>
      <c r="D401" s="86"/>
      <c r="E401" s="86"/>
      <c r="F401" s="86"/>
      <c r="G401" s="86"/>
      <c r="H401" s="86"/>
      <c r="I401" s="86"/>
      <c r="J401" s="86"/>
      <c r="K401" s="88"/>
      <c r="L401" s="89"/>
      <c r="M401" s="90"/>
    </row>
    <row r="402" spans="1:13" ht="18.75" customHeight="1" x14ac:dyDescent="0.4">
      <c r="A402" s="86"/>
      <c r="B402" s="86"/>
      <c r="C402" s="87"/>
      <c r="D402" s="86"/>
      <c r="E402" s="86"/>
      <c r="F402" s="86"/>
      <c r="G402" s="86"/>
      <c r="H402" s="86"/>
      <c r="I402" s="86"/>
      <c r="J402" s="86"/>
      <c r="K402" s="88"/>
      <c r="L402" s="89"/>
      <c r="M402" s="90"/>
    </row>
    <row r="403" spans="1:13" ht="18.75" customHeight="1" x14ac:dyDescent="0.4">
      <c r="A403" s="86"/>
      <c r="B403" s="86"/>
      <c r="C403" s="87"/>
      <c r="D403" s="86"/>
      <c r="E403" s="86"/>
      <c r="F403" s="86"/>
      <c r="G403" s="86"/>
      <c r="H403" s="86"/>
      <c r="I403" s="86"/>
      <c r="J403" s="86"/>
      <c r="K403" s="88"/>
      <c r="L403" s="89"/>
      <c r="M403" s="90"/>
    </row>
    <row r="404" spans="1:13" ht="18.75" customHeight="1" x14ac:dyDescent="0.4">
      <c r="A404" s="86"/>
      <c r="B404" s="86"/>
      <c r="C404" s="87"/>
      <c r="D404" s="86"/>
      <c r="E404" s="86"/>
      <c r="F404" s="86"/>
      <c r="G404" s="86"/>
      <c r="H404" s="86"/>
      <c r="I404" s="86"/>
      <c r="J404" s="86"/>
      <c r="K404" s="88"/>
      <c r="L404" s="89"/>
      <c r="M404" s="90"/>
    </row>
    <row r="405" spans="1:13" ht="18.75" customHeight="1" x14ac:dyDescent="0.4">
      <c r="A405" s="86"/>
      <c r="B405" s="86"/>
      <c r="C405" s="87"/>
      <c r="D405" s="86"/>
      <c r="E405" s="86"/>
      <c r="F405" s="86"/>
      <c r="G405" s="86"/>
      <c r="H405" s="86"/>
      <c r="I405" s="86"/>
      <c r="J405" s="86"/>
      <c r="K405" s="88"/>
      <c r="L405" s="89"/>
      <c r="M405" s="90"/>
    </row>
    <row r="406" spans="1:13" ht="18.75" customHeight="1" x14ac:dyDescent="0.4">
      <c r="A406" s="86"/>
      <c r="B406" s="86"/>
      <c r="C406" s="87"/>
      <c r="D406" s="86"/>
      <c r="E406" s="86"/>
      <c r="F406" s="86"/>
      <c r="G406" s="86"/>
      <c r="H406" s="86"/>
      <c r="I406" s="86"/>
      <c r="J406" s="86"/>
      <c r="K406" s="88"/>
      <c r="L406" s="89"/>
      <c r="M406" s="90"/>
    </row>
    <row r="407" spans="1:13" ht="18.75" customHeight="1" x14ac:dyDescent="0.4">
      <c r="A407" s="86"/>
      <c r="B407" s="86"/>
      <c r="C407" s="87"/>
      <c r="D407" s="86"/>
      <c r="E407" s="86"/>
      <c r="F407" s="86"/>
      <c r="G407" s="86"/>
      <c r="H407" s="86"/>
      <c r="I407" s="86"/>
      <c r="J407" s="86"/>
      <c r="K407" s="88"/>
      <c r="L407" s="89"/>
      <c r="M407" s="90"/>
    </row>
    <row r="408" spans="1:13" ht="18.75" customHeight="1" x14ac:dyDescent="0.4">
      <c r="A408" s="86"/>
      <c r="B408" s="86"/>
      <c r="C408" s="87"/>
      <c r="D408" s="86"/>
      <c r="E408" s="86"/>
      <c r="F408" s="86"/>
      <c r="G408" s="86"/>
      <c r="H408" s="86"/>
      <c r="I408" s="86"/>
      <c r="J408" s="86"/>
      <c r="K408" s="88"/>
      <c r="L408" s="89"/>
      <c r="M408" s="90"/>
    </row>
    <row r="409" spans="1:13" ht="18.75" customHeight="1" x14ac:dyDescent="0.4">
      <c r="A409" s="86"/>
      <c r="B409" s="86"/>
      <c r="C409" s="87"/>
      <c r="D409" s="86"/>
      <c r="E409" s="86"/>
      <c r="F409" s="86"/>
      <c r="G409" s="86"/>
      <c r="H409" s="86"/>
      <c r="I409" s="86"/>
      <c r="J409" s="86"/>
      <c r="K409" s="88"/>
      <c r="L409" s="89"/>
      <c r="M409" s="90"/>
    </row>
    <row r="410" spans="1:13" ht="18.75" customHeight="1" x14ac:dyDescent="0.4">
      <c r="A410" s="86"/>
      <c r="B410" s="86"/>
      <c r="C410" s="87"/>
      <c r="D410" s="86"/>
      <c r="E410" s="86"/>
      <c r="F410" s="86"/>
      <c r="G410" s="86"/>
      <c r="H410" s="86"/>
      <c r="I410" s="86"/>
      <c r="J410" s="86"/>
      <c r="K410" s="88"/>
      <c r="L410" s="89"/>
      <c r="M410" s="90"/>
    </row>
    <row r="411" spans="1:13" ht="18.75" customHeight="1" x14ac:dyDescent="0.4">
      <c r="A411" s="86"/>
      <c r="B411" s="86"/>
      <c r="C411" s="87"/>
      <c r="D411" s="86"/>
      <c r="E411" s="86"/>
      <c r="F411" s="86"/>
      <c r="G411" s="86"/>
      <c r="H411" s="86"/>
      <c r="I411" s="86"/>
      <c r="J411" s="86"/>
      <c r="K411" s="88"/>
      <c r="L411" s="89"/>
      <c r="M411" s="90"/>
    </row>
    <row r="412" spans="1:13" ht="18.75" customHeight="1" x14ac:dyDescent="0.4">
      <c r="A412" s="86"/>
      <c r="B412" s="86"/>
      <c r="C412" s="87"/>
      <c r="D412" s="86"/>
      <c r="E412" s="86"/>
      <c r="F412" s="86"/>
      <c r="G412" s="86"/>
      <c r="H412" s="86"/>
      <c r="I412" s="86"/>
      <c r="J412" s="86"/>
      <c r="K412" s="88"/>
      <c r="L412" s="89"/>
      <c r="M412" s="90"/>
    </row>
    <row r="413" spans="1:13" ht="18.75" customHeight="1" x14ac:dyDescent="0.4">
      <c r="A413" s="86"/>
      <c r="B413" s="86"/>
      <c r="C413" s="87"/>
      <c r="D413" s="86"/>
      <c r="E413" s="86"/>
      <c r="F413" s="86"/>
      <c r="G413" s="86"/>
      <c r="H413" s="86"/>
      <c r="I413" s="86"/>
      <c r="J413" s="86"/>
      <c r="K413" s="88"/>
      <c r="L413" s="89"/>
      <c r="M413" s="90"/>
    </row>
    <row r="414" spans="1:13" ht="18.75" customHeight="1" x14ac:dyDescent="0.4">
      <c r="A414" s="86"/>
      <c r="B414" s="86"/>
      <c r="C414" s="87"/>
      <c r="D414" s="86"/>
      <c r="E414" s="86"/>
      <c r="F414" s="86"/>
      <c r="G414" s="86"/>
      <c r="H414" s="86"/>
      <c r="I414" s="86"/>
      <c r="J414" s="86"/>
      <c r="K414" s="88"/>
      <c r="L414" s="89"/>
      <c r="M414" s="90"/>
    </row>
    <row r="415" spans="1:13" ht="18.75" customHeight="1" x14ac:dyDescent="0.4">
      <c r="A415" s="86"/>
      <c r="B415" s="86"/>
      <c r="C415" s="87"/>
      <c r="D415" s="86"/>
      <c r="E415" s="86"/>
      <c r="F415" s="86"/>
      <c r="G415" s="86"/>
      <c r="H415" s="86"/>
      <c r="I415" s="86"/>
      <c r="J415" s="86"/>
      <c r="K415" s="88"/>
      <c r="L415" s="89"/>
      <c r="M415" s="90"/>
    </row>
    <row r="416" spans="1:13" ht="18.75" customHeight="1" x14ac:dyDescent="0.4">
      <c r="A416" s="86"/>
      <c r="B416" s="86"/>
      <c r="C416" s="87"/>
      <c r="D416" s="86"/>
      <c r="E416" s="86"/>
      <c r="F416" s="86"/>
      <c r="G416" s="86"/>
      <c r="H416" s="86"/>
      <c r="I416" s="86"/>
      <c r="J416" s="86"/>
      <c r="K416" s="88"/>
      <c r="L416" s="89"/>
      <c r="M416" s="90"/>
    </row>
    <row r="417" spans="1:13" ht="18.75" customHeight="1" x14ac:dyDescent="0.4">
      <c r="A417" s="86"/>
      <c r="B417" s="86"/>
      <c r="C417" s="87"/>
      <c r="D417" s="86"/>
      <c r="E417" s="86"/>
      <c r="F417" s="86"/>
      <c r="G417" s="86"/>
      <c r="H417" s="86"/>
      <c r="I417" s="86"/>
      <c r="J417" s="86"/>
      <c r="K417" s="88"/>
      <c r="L417" s="89"/>
      <c r="M417" s="90"/>
    </row>
    <row r="418" spans="1:13" ht="18.75" customHeight="1" x14ac:dyDescent="0.4">
      <c r="A418" s="86"/>
      <c r="B418" s="86"/>
      <c r="C418" s="87"/>
      <c r="D418" s="86"/>
      <c r="E418" s="86"/>
      <c r="F418" s="86"/>
      <c r="G418" s="86"/>
      <c r="H418" s="86"/>
      <c r="I418" s="86"/>
      <c r="J418" s="86"/>
      <c r="K418" s="88"/>
      <c r="L418" s="89"/>
      <c r="M418" s="90"/>
    </row>
    <row r="419" spans="1:13" ht="18.75" customHeight="1" x14ac:dyDescent="0.4">
      <c r="A419" s="86"/>
      <c r="B419" s="86"/>
      <c r="C419" s="87"/>
      <c r="D419" s="86"/>
      <c r="E419" s="86"/>
      <c r="F419" s="86"/>
      <c r="G419" s="86"/>
      <c r="H419" s="86"/>
      <c r="I419" s="86"/>
      <c r="J419" s="86"/>
      <c r="K419" s="88"/>
      <c r="L419" s="89"/>
      <c r="M419" s="90"/>
    </row>
    <row r="420" spans="1:13" ht="18.75" customHeight="1" x14ac:dyDescent="0.4">
      <c r="A420" s="86"/>
      <c r="B420" s="86"/>
      <c r="C420" s="87"/>
      <c r="D420" s="86"/>
      <c r="E420" s="86"/>
      <c r="F420" s="86"/>
      <c r="G420" s="86"/>
      <c r="H420" s="86"/>
      <c r="I420" s="86"/>
      <c r="J420" s="86"/>
      <c r="K420" s="88"/>
      <c r="L420" s="89"/>
      <c r="M420" s="90"/>
    </row>
    <row r="421" spans="1:13" ht="18.75" customHeight="1" x14ac:dyDescent="0.4">
      <c r="A421" s="86"/>
      <c r="B421" s="86"/>
      <c r="C421" s="87"/>
      <c r="D421" s="86"/>
      <c r="E421" s="86"/>
      <c r="F421" s="86"/>
      <c r="G421" s="86"/>
      <c r="H421" s="86"/>
      <c r="I421" s="86"/>
      <c r="J421" s="86"/>
      <c r="K421" s="88"/>
      <c r="L421" s="89"/>
      <c r="M421" s="90"/>
    </row>
    <row r="422" spans="1:13" ht="18.75" customHeight="1" x14ac:dyDescent="0.4">
      <c r="A422" s="86"/>
      <c r="B422" s="86"/>
      <c r="C422" s="87"/>
      <c r="D422" s="86"/>
      <c r="E422" s="86"/>
      <c r="F422" s="86"/>
      <c r="G422" s="86"/>
      <c r="H422" s="86"/>
      <c r="I422" s="86"/>
      <c r="J422" s="86"/>
      <c r="K422" s="88"/>
      <c r="L422" s="89"/>
      <c r="M422" s="90"/>
    </row>
    <row r="423" spans="1:13" ht="18.75" customHeight="1" x14ac:dyDescent="0.4">
      <c r="A423" s="86"/>
      <c r="B423" s="86"/>
      <c r="C423" s="87"/>
      <c r="D423" s="86"/>
      <c r="E423" s="86"/>
      <c r="F423" s="86"/>
      <c r="G423" s="86"/>
      <c r="H423" s="86"/>
      <c r="I423" s="86"/>
      <c r="J423" s="86"/>
      <c r="K423" s="88"/>
      <c r="L423" s="89"/>
      <c r="M423" s="90"/>
    </row>
    <row r="424" spans="1:13" ht="18.75" customHeight="1" x14ac:dyDescent="0.4">
      <c r="A424" s="86"/>
      <c r="B424" s="86"/>
      <c r="C424" s="87"/>
      <c r="D424" s="86"/>
      <c r="E424" s="86"/>
      <c r="F424" s="86"/>
      <c r="G424" s="86"/>
      <c r="H424" s="86"/>
      <c r="I424" s="86"/>
      <c r="J424" s="86"/>
      <c r="K424" s="88"/>
      <c r="L424" s="89"/>
      <c r="M424" s="90"/>
    </row>
    <row r="425" spans="1:13" ht="18.75" customHeight="1" x14ac:dyDescent="0.4">
      <c r="A425" s="86"/>
      <c r="B425" s="86"/>
      <c r="C425" s="87"/>
      <c r="D425" s="86"/>
      <c r="E425" s="86"/>
      <c r="F425" s="86"/>
      <c r="G425" s="86"/>
      <c r="H425" s="86"/>
      <c r="I425" s="86"/>
      <c r="J425" s="86"/>
      <c r="K425" s="88"/>
      <c r="L425" s="89"/>
      <c r="M425" s="90"/>
    </row>
    <row r="426" spans="1:13" ht="18.75" customHeight="1" x14ac:dyDescent="0.4">
      <c r="A426" s="86"/>
      <c r="B426" s="86"/>
      <c r="C426" s="87"/>
      <c r="D426" s="86"/>
      <c r="E426" s="86"/>
      <c r="F426" s="86"/>
      <c r="G426" s="86"/>
      <c r="H426" s="86"/>
      <c r="I426" s="86"/>
      <c r="J426" s="86"/>
      <c r="K426" s="88"/>
      <c r="L426" s="89"/>
      <c r="M426" s="90"/>
    </row>
  </sheetData>
  <mergeCells count="315">
    <mergeCell ref="A159:M159"/>
    <mergeCell ref="B124:C124"/>
    <mergeCell ref="B125:C125"/>
    <mergeCell ref="A116:B116"/>
    <mergeCell ref="C116:E116"/>
    <mergeCell ref="A146:B146"/>
    <mergeCell ref="C146:E146"/>
    <mergeCell ref="A151:M151"/>
    <mergeCell ref="C13:D13"/>
    <mergeCell ref="C11:D11"/>
    <mergeCell ref="L1:M1"/>
    <mergeCell ref="A1:K1"/>
    <mergeCell ref="F116:J116"/>
    <mergeCell ref="F146:J147"/>
    <mergeCell ref="C150:D150"/>
    <mergeCell ref="A147:B147"/>
    <mergeCell ref="C147:E147"/>
    <mergeCell ref="A148:B148"/>
    <mergeCell ref="C148:E148"/>
    <mergeCell ref="F293:J293"/>
    <mergeCell ref="C293:E293"/>
    <mergeCell ref="A293:B293"/>
    <mergeCell ref="F264:J264"/>
    <mergeCell ref="A265:B265"/>
    <mergeCell ref="C295:E295"/>
    <mergeCell ref="A295:B295"/>
    <mergeCell ref="B279:C279"/>
    <mergeCell ref="B280:C280"/>
    <mergeCell ref="B274:C274"/>
    <mergeCell ref="B275:C275"/>
    <mergeCell ref="B276:C276"/>
    <mergeCell ref="B277:C277"/>
    <mergeCell ref="B278:C278"/>
    <mergeCell ref="B273:C273"/>
    <mergeCell ref="B271:C271"/>
    <mergeCell ref="B272:C272"/>
    <mergeCell ref="A264:B264"/>
    <mergeCell ref="C264:E264"/>
    <mergeCell ref="B301:C301"/>
    <mergeCell ref="B307:C307"/>
    <mergeCell ref="B308:C308"/>
    <mergeCell ref="B309:C309"/>
    <mergeCell ref="A322:B322"/>
    <mergeCell ref="C322:E322"/>
    <mergeCell ref="F322:J322"/>
    <mergeCell ref="B302:C302"/>
    <mergeCell ref="F294:J295"/>
    <mergeCell ref="C294:E294"/>
    <mergeCell ref="A294:B294"/>
    <mergeCell ref="C266:E266"/>
    <mergeCell ref="A267:B267"/>
    <mergeCell ref="C267:E267"/>
    <mergeCell ref="C269:D269"/>
    <mergeCell ref="A296:B296"/>
    <mergeCell ref="C296:E296"/>
    <mergeCell ref="C298:D298"/>
    <mergeCell ref="B299:C299"/>
    <mergeCell ref="B300:C300"/>
    <mergeCell ref="B303:C303"/>
    <mergeCell ref="B304:C304"/>
    <mergeCell ref="A325:B325"/>
    <mergeCell ref="C325:E325"/>
    <mergeCell ref="C327:D327"/>
    <mergeCell ref="A350:B350"/>
    <mergeCell ref="A349:K349"/>
    <mergeCell ref="A328:E328"/>
    <mergeCell ref="A329:D329"/>
    <mergeCell ref="A339:D339"/>
    <mergeCell ref="C350:I350"/>
    <mergeCell ref="J350:M350"/>
    <mergeCell ref="A323:B323"/>
    <mergeCell ref="C323:E323"/>
    <mergeCell ref="F323:J324"/>
    <mergeCell ref="A324:B324"/>
    <mergeCell ref="C324:E324"/>
    <mergeCell ref="B305:C305"/>
    <mergeCell ref="B306:C306"/>
    <mergeCell ref="B217:C217"/>
    <mergeCell ref="B226:C226"/>
    <mergeCell ref="B227:C227"/>
    <mergeCell ref="A270:B270"/>
    <mergeCell ref="A247:M247"/>
    <mergeCell ref="B255:C255"/>
    <mergeCell ref="A237:B237"/>
    <mergeCell ref="C237:E237"/>
    <mergeCell ref="C239:D239"/>
    <mergeCell ref="F234:J234"/>
    <mergeCell ref="A235:B235"/>
    <mergeCell ref="C235:E235"/>
    <mergeCell ref="F235:J236"/>
    <mergeCell ref="A236:B236"/>
    <mergeCell ref="C236:E236"/>
    <mergeCell ref="B256:C256"/>
    <mergeCell ref="B257:C257"/>
    <mergeCell ref="C265:E265"/>
    <mergeCell ref="F265:J266"/>
    <mergeCell ref="A266:B266"/>
    <mergeCell ref="B251:C251"/>
    <mergeCell ref="B252:C252"/>
    <mergeCell ref="B253:C253"/>
    <mergeCell ref="B254:C254"/>
    <mergeCell ref="B249:C249"/>
    <mergeCell ref="B250:C250"/>
    <mergeCell ref="B222:C222"/>
    <mergeCell ref="B241:C241"/>
    <mergeCell ref="B242:C242"/>
    <mergeCell ref="B243:C243"/>
    <mergeCell ref="B244:C244"/>
    <mergeCell ref="B245:C245"/>
    <mergeCell ref="B240:C240"/>
    <mergeCell ref="A234:B234"/>
    <mergeCell ref="C234:E234"/>
    <mergeCell ref="B223:C223"/>
    <mergeCell ref="B248:C248"/>
    <mergeCell ref="B224:C224"/>
    <mergeCell ref="B225:C225"/>
    <mergeCell ref="F204:J204"/>
    <mergeCell ref="A205:B205"/>
    <mergeCell ref="C205:E205"/>
    <mergeCell ref="F205:J206"/>
    <mergeCell ref="A206:B206"/>
    <mergeCell ref="C206:E206"/>
    <mergeCell ref="B215:C215"/>
    <mergeCell ref="A207:B207"/>
    <mergeCell ref="C207:E207"/>
    <mergeCell ref="C209:D209"/>
    <mergeCell ref="B211:C211"/>
    <mergeCell ref="B212:C212"/>
    <mergeCell ref="B213:C213"/>
    <mergeCell ref="B214:C214"/>
    <mergeCell ref="B219:C219"/>
    <mergeCell ref="B210:C210"/>
    <mergeCell ref="B220:C220"/>
    <mergeCell ref="A190:B190"/>
    <mergeCell ref="A189:B189"/>
    <mergeCell ref="B191:C191"/>
    <mergeCell ref="B42:C42"/>
    <mergeCell ref="B43:C43"/>
    <mergeCell ref="B44:C44"/>
    <mergeCell ref="B45:C45"/>
    <mergeCell ref="B96:C96"/>
    <mergeCell ref="B97:C97"/>
    <mergeCell ref="B186:C186"/>
    <mergeCell ref="B187:C187"/>
    <mergeCell ref="A176:B176"/>
    <mergeCell ref="C176:E176"/>
    <mergeCell ref="B171:C171"/>
    <mergeCell ref="B99:C99"/>
    <mergeCell ref="B100:C100"/>
    <mergeCell ref="D113:E113"/>
    <mergeCell ref="D114:E114"/>
    <mergeCell ref="B98:C98"/>
    <mergeCell ref="A204:B204"/>
    <mergeCell ref="C204:E204"/>
    <mergeCell ref="A118:B118"/>
    <mergeCell ref="C121:D121"/>
    <mergeCell ref="A145:B145"/>
    <mergeCell ref="C145:E145"/>
    <mergeCell ref="B126:C126"/>
    <mergeCell ref="B127:C127"/>
    <mergeCell ref="B130:C130"/>
    <mergeCell ref="B131:C131"/>
    <mergeCell ref="C118:E118"/>
    <mergeCell ref="A6:B6"/>
    <mergeCell ref="C6:E6"/>
    <mergeCell ref="F87:J87"/>
    <mergeCell ref="A88:B88"/>
    <mergeCell ref="C88:E88"/>
    <mergeCell ref="F88:J89"/>
    <mergeCell ref="A59:B59"/>
    <mergeCell ref="C59:E59"/>
    <mergeCell ref="F59:J60"/>
    <mergeCell ref="A60:B60"/>
    <mergeCell ref="C60:E60"/>
    <mergeCell ref="C63:D63"/>
    <mergeCell ref="A87:B87"/>
    <mergeCell ref="C87:E87"/>
    <mergeCell ref="C7:E7"/>
    <mergeCell ref="B68:C68"/>
    <mergeCell ref="A8:B8"/>
    <mergeCell ref="A10:B10"/>
    <mergeCell ref="A11:B11"/>
    <mergeCell ref="A17:M17"/>
    <mergeCell ref="A12:B12"/>
    <mergeCell ref="A13:B13"/>
    <mergeCell ref="A15:B15"/>
    <mergeCell ref="C12:D12"/>
    <mergeCell ref="B95:C95"/>
    <mergeCell ref="B70:C70"/>
    <mergeCell ref="B71:C71"/>
    <mergeCell ref="B72:C72"/>
    <mergeCell ref="B73:C73"/>
    <mergeCell ref="A61:B61"/>
    <mergeCell ref="C61:E61"/>
    <mergeCell ref="C32:E32"/>
    <mergeCell ref="A58:B58"/>
    <mergeCell ref="C58:E58"/>
    <mergeCell ref="E35:E36"/>
    <mergeCell ref="A89:B89"/>
    <mergeCell ref="C89:E89"/>
    <mergeCell ref="A64:M64"/>
    <mergeCell ref="H35:H36"/>
    <mergeCell ref="I35:I36"/>
    <mergeCell ref="J35:J36"/>
    <mergeCell ref="B41:C41"/>
    <mergeCell ref="B38:C38"/>
    <mergeCell ref="B39:C39"/>
    <mergeCell ref="B40:C40"/>
    <mergeCell ref="F58:J58"/>
    <mergeCell ref="A2:M2"/>
    <mergeCell ref="A4:M4"/>
    <mergeCell ref="A3:M3"/>
    <mergeCell ref="F35:F36"/>
    <mergeCell ref="G35:G36"/>
    <mergeCell ref="A16:B16"/>
    <mergeCell ref="C31:E31"/>
    <mergeCell ref="C34:D34"/>
    <mergeCell ref="B37:C37"/>
    <mergeCell ref="C10:D10"/>
    <mergeCell ref="C16:D16"/>
    <mergeCell ref="A29:B29"/>
    <mergeCell ref="C29:E29"/>
    <mergeCell ref="F29:J29"/>
    <mergeCell ref="A30:B30"/>
    <mergeCell ref="C30:E30"/>
    <mergeCell ref="F30:J31"/>
    <mergeCell ref="A31:B31"/>
    <mergeCell ref="A32:B32"/>
    <mergeCell ref="A5:B5"/>
    <mergeCell ref="C5:E5"/>
    <mergeCell ref="F5:J5"/>
    <mergeCell ref="F6:J7"/>
    <mergeCell ref="A7:B7"/>
    <mergeCell ref="E379:M379"/>
    <mergeCell ref="A369:M369"/>
    <mergeCell ref="B372:M372"/>
    <mergeCell ref="B373:M373"/>
    <mergeCell ref="B374:M374"/>
    <mergeCell ref="B375:M375"/>
    <mergeCell ref="A357:D357"/>
    <mergeCell ref="E357:M357"/>
    <mergeCell ref="A359:M359"/>
    <mergeCell ref="A360:M360"/>
    <mergeCell ref="B361:M361"/>
    <mergeCell ref="B362:M362"/>
    <mergeCell ref="B363:M363"/>
    <mergeCell ref="B364:M364"/>
    <mergeCell ref="B365:M365"/>
    <mergeCell ref="B366:M366"/>
    <mergeCell ref="B367:M367"/>
    <mergeCell ref="B368:M368"/>
    <mergeCell ref="A378:D378"/>
    <mergeCell ref="E377:M377"/>
    <mergeCell ref="E378:M378"/>
    <mergeCell ref="B370:M370"/>
    <mergeCell ref="B371:M371"/>
    <mergeCell ref="A376:M376"/>
    <mergeCell ref="A355:M355"/>
    <mergeCell ref="A358:M358"/>
    <mergeCell ref="E356:M356"/>
    <mergeCell ref="A356:D356"/>
    <mergeCell ref="F145:J145"/>
    <mergeCell ref="E143:H143"/>
    <mergeCell ref="B132:C132"/>
    <mergeCell ref="B133:C133"/>
    <mergeCell ref="B136:C136"/>
    <mergeCell ref="B137:C137"/>
    <mergeCell ref="B139:C139"/>
    <mergeCell ref="B138:C138"/>
    <mergeCell ref="B185:C185"/>
    <mergeCell ref="B180:C180"/>
    <mergeCell ref="B181:C181"/>
    <mergeCell ref="B182:C182"/>
    <mergeCell ref="B183:C183"/>
    <mergeCell ref="B184:C184"/>
    <mergeCell ref="F174:J174"/>
    <mergeCell ref="B152:C152"/>
    <mergeCell ref="B153:C153"/>
    <mergeCell ref="B154:C154"/>
    <mergeCell ref="B156:C156"/>
    <mergeCell ref="B218:C218"/>
    <mergeCell ref="B216:C216"/>
    <mergeCell ref="B69:C69"/>
    <mergeCell ref="B157:C157"/>
    <mergeCell ref="B166:C166"/>
    <mergeCell ref="B167:C167"/>
    <mergeCell ref="B162:C162"/>
    <mergeCell ref="B163:C163"/>
    <mergeCell ref="F175:J176"/>
    <mergeCell ref="C179:D179"/>
    <mergeCell ref="A174:B174"/>
    <mergeCell ref="C174:E174"/>
    <mergeCell ref="A175:B175"/>
    <mergeCell ref="C175:E175"/>
    <mergeCell ref="A177:B177"/>
    <mergeCell ref="C177:E177"/>
    <mergeCell ref="B170:C170"/>
    <mergeCell ref="A119:B119"/>
    <mergeCell ref="C119:E119"/>
    <mergeCell ref="A90:B90"/>
    <mergeCell ref="A117:B117"/>
    <mergeCell ref="C117:E117"/>
    <mergeCell ref="F117:J118"/>
    <mergeCell ref="C90:E90"/>
    <mergeCell ref="C92:D92"/>
    <mergeCell ref="B310:C310"/>
    <mergeCell ref="B319:C319"/>
    <mergeCell ref="B318:C318"/>
    <mergeCell ref="B317:C317"/>
    <mergeCell ref="B316:C316"/>
    <mergeCell ref="B315:C315"/>
    <mergeCell ref="B314:C314"/>
    <mergeCell ref="B313:C313"/>
    <mergeCell ref="B312:C312"/>
    <mergeCell ref="B311:C311"/>
  </mergeCells>
  <pageMargins left="0.19685039370078741" right="0" top="0.31496062992125984" bottom="0.31496062992125984" header="0.15748031496062992" footer="0.23622047244094491"/>
  <pageSetup paperSize="9" fitToWidth="0" orientation="landscape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Group Box 20">
              <controlPr defaultSize="0" autoFill="0" autoPict="0">
                <anchor moveWithCells="1">
                  <from>
                    <xdr:col>0</xdr:col>
                    <xdr:colOff>114300</xdr:colOff>
                    <xdr:row>11</xdr:row>
                    <xdr:rowOff>219075</xdr:rowOff>
                  </from>
                  <to>
                    <xdr:col>1</xdr:col>
                    <xdr:colOff>2400300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Option Button 21">
              <controlPr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19050</xdr:rowOff>
                  </from>
                  <to>
                    <xdr:col>1</xdr:col>
                    <xdr:colOff>2247900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Option Button 22">
              <controlPr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209550</xdr:rowOff>
                  </from>
                  <to>
                    <xdr:col>1</xdr:col>
                    <xdr:colOff>2276475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Option Button 27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180975</xdr:rowOff>
                  </from>
                  <to>
                    <xdr:col>1</xdr:col>
                    <xdr:colOff>2085975</xdr:colOff>
                    <xdr:row>14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G14" sqref="G14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boonkua</dc:creator>
  <cp:lastModifiedBy>boonkua</cp:lastModifiedBy>
  <cp:lastPrinted>2016-09-07T04:50:16Z</cp:lastPrinted>
  <dcterms:created xsi:type="dcterms:W3CDTF">2013-08-19T07:39:30Z</dcterms:created>
  <dcterms:modified xsi:type="dcterms:W3CDTF">2016-09-12T03:32:24Z</dcterms:modified>
</cp:coreProperties>
</file>